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omments6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comments7.xml" ContentType="application/vnd.openxmlformats-officedocument.spreadsheetml.comments+xml"/>
  <Override PartName="/xl/comments2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525" windowWidth="18240" windowHeight="11880" tabRatio="618" activeTab="7"/>
  </bookViews>
  <sheets>
    <sheet name="B68" sheetId="3" r:id="rId1"/>
    <sheet name="BvS" sheetId="4" r:id="rId2"/>
    <sheet name="T74" sheetId="2" r:id="rId3"/>
    <sheet name="JDE" sheetId="5" r:id="rId4"/>
    <sheet name="REM" sheetId="1" r:id="rId5"/>
    <sheet name="VMA" sheetId="9" r:id="rId6"/>
    <sheet name="Tous immeubles HS" sheetId="7" r:id="rId7"/>
    <sheet name="Tous immeubles SS" sheetId="8" r:id="rId8"/>
    <sheet name="Tous immeubles" sheetId="6" r:id="rId9"/>
  </sheets>
  <definedNames>
    <definedName name="OLE_LINK3" localSheetId="0">'B68'!$L$10</definedName>
    <definedName name="OLE_LINK3" localSheetId="1">BvS!$L$10</definedName>
    <definedName name="OLE_LINK3" localSheetId="3">JDE!$L$10</definedName>
    <definedName name="OLE_LINK3" localSheetId="4">REM!$L$10</definedName>
    <definedName name="OLE_LINK3" localSheetId="2">'T74'!$L$10</definedName>
    <definedName name="OLE_LINK3" localSheetId="8">'Tous immeubles'!$L$10</definedName>
    <definedName name="OLE_LINK3" localSheetId="6">'Tous immeubles HS'!$L$10</definedName>
    <definedName name="OLE_LINK3" localSheetId="7">'Tous immeubles SS'!$L$10</definedName>
    <definedName name="OLE_LINK3" localSheetId="5">VMA!$K$10</definedName>
    <definedName name="_xlnm.Print_Area" localSheetId="0">'B68'!$A$1:$AK$97</definedName>
    <definedName name="_xlnm.Print_Area" localSheetId="1">BvS!$A$1:$AW$97</definedName>
    <definedName name="_xlnm.Print_Area" localSheetId="3">JDE!$A$1:$AO$97</definedName>
    <definedName name="_xlnm.Print_Area" localSheetId="4">REM!$A$1:$AI$97</definedName>
    <definedName name="_xlnm.Print_Area" localSheetId="2">'T74'!$A$1:$AM$97</definedName>
    <definedName name="_xlnm.Print_Area" localSheetId="8">'Tous immeubles'!$A$1:$AA$97</definedName>
    <definedName name="_xlnm.Print_Area" localSheetId="6">'Tous immeubles HS'!$A$1:$AC$132</definedName>
    <definedName name="_xlnm.Print_Area" localSheetId="7">'Tous immeubles SS'!$A$1:$AA$97</definedName>
    <definedName name="_xlnm.Print_Area" localSheetId="5">VMA!$A$1:$AL$97</definedName>
  </definedNames>
  <calcPr calcId="145621"/>
</workbook>
</file>

<file path=xl/calcChain.xml><?xml version="1.0" encoding="utf-8"?>
<calcChain xmlns="http://schemas.openxmlformats.org/spreadsheetml/2006/main">
  <c r="AG23" i="5" l="1"/>
  <c r="AH13" i="1"/>
  <c r="Y33" i="1"/>
  <c r="AK7" i="9"/>
  <c r="R5" i="7"/>
  <c r="P36" i="7"/>
  <c r="R10" i="7"/>
  <c r="P10" i="7"/>
  <c r="R13" i="7"/>
  <c r="R12" i="7"/>
  <c r="P12" i="7"/>
  <c r="R18" i="7"/>
  <c r="R59" i="7"/>
  <c r="R87" i="7"/>
  <c r="P87" i="7"/>
  <c r="T87" i="7"/>
  <c r="P33" i="7"/>
  <c r="P81" i="7"/>
  <c r="P88" i="7"/>
  <c r="T85" i="7"/>
  <c r="O97" i="8"/>
  <c r="N97" i="8"/>
  <c r="AH87" i="1"/>
  <c r="P117" i="1"/>
  <c r="R117" i="1"/>
  <c r="AV117" i="1"/>
  <c r="AT117" i="1"/>
  <c r="AF117" i="1"/>
  <c r="AD117" i="1"/>
  <c r="AB117" i="1"/>
  <c r="Z117" i="1"/>
  <c r="X117" i="1"/>
  <c r="V117" i="1"/>
  <c r="T117" i="1"/>
  <c r="N117" i="1"/>
  <c r="T117" i="5"/>
  <c r="Z117" i="5"/>
  <c r="R117" i="5"/>
  <c r="P117" i="5"/>
  <c r="N117" i="5"/>
  <c r="AN5" i="5"/>
  <c r="AN6" i="5"/>
  <c r="AN7" i="5"/>
  <c r="R7" i="6"/>
  <c r="AN10" i="5"/>
  <c r="R10" i="6"/>
  <c r="AN12" i="5"/>
  <c r="AN13" i="5"/>
  <c r="AN14" i="5"/>
  <c r="AN15" i="5"/>
  <c r="AN17" i="5"/>
  <c r="AN18" i="5"/>
  <c r="R18" i="6"/>
  <c r="AN29" i="5"/>
  <c r="AN36" i="5"/>
  <c r="AN37" i="5"/>
  <c r="AN43" i="5"/>
  <c r="AN45" i="5"/>
  <c r="AN46" i="5"/>
  <c r="AN47" i="5"/>
  <c r="AN50" i="5"/>
  <c r="AN53" i="5"/>
  <c r="AN59" i="5"/>
  <c r="AN61" i="5"/>
  <c r="AN87" i="5"/>
  <c r="AL117" i="5"/>
  <c r="AJ117" i="5"/>
  <c r="AH117" i="5"/>
  <c r="AF117" i="5"/>
  <c r="AD117" i="5"/>
  <c r="AB117" i="5"/>
  <c r="X117" i="5"/>
  <c r="V117" i="5"/>
  <c r="AV117" i="5"/>
  <c r="AT117" i="5"/>
  <c r="AR117" i="5"/>
  <c r="AP117" i="5"/>
  <c r="R117" i="2"/>
  <c r="P117" i="2"/>
  <c r="N117" i="2"/>
  <c r="AJ117" i="2"/>
  <c r="V117" i="4"/>
  <c r="X117" i="4"/>
  <c r="AV7" i="4"/>
  <c r="AV18" i="4"/>
  <c r="AV87" i="4"/>
  <c r="AV10" i="4"/>
  <c r="AV12" i="4"/>
  <c r="AV36" i="4"/>
  <c r="T117" i="4"/>
  <c r="R117" i="4"/>
  <c r="P117" i="4"/>
  <c r="N117" i="4"/>
  <c r="N117" i="3"/>
  <c r="AV117" i="2"/>
  <c r="AT117" i="2"/>
  <c r="AR117" i="2"/>
  <c r="AP117" i="2"/>
  <c r="AN117" i="2"/>
  <c r="AH117" i="2"/>
  <c r="AF117" i="2"/>
  <c r="AD117" i="2"/>
  <c r="AB117" i="2"/>
  <c r="Z117" i="2"/>
  <c r="X117" i="2"/>
  <c r="V117" i="2"/>
  <c r="N119" i="2"/>
  <c r="T117" i="2"/>
  <c r="AN117" i="4"/>
  <c r="AT117" i="4"/>
  <c r="AR117" i="4"/>
  <c r="AP117" i="4"/>
  <c r="AL117" i="4"/>
  <c r="AJ117" i="4"/>
  <c r="AH117" i="4"/>
  <c r="AF117" i="4"/>
  <c r="AD117" i="4"/>
  <c r="AB117" i="4"/>
  <c r="Z117" i="4"/>
  <c r="P117" i="3"/>
  <c r="AH117" i="3"/>
  <c r="AF117" i="3"/>
  <c r="AD117" i="3"/>
  <c r="AB117" i="3"/>
  <c r="Z117" i="3"/>
  <c r="X117" i="3"/>
  <c r="V117" i="3"/>
  <c r="T117" i="3"/>
  <c r="R117" i="3"/>
  <c r="Y97" i="7"/>
  <c r="X97" i="7"/>
  <c r="X87" i="7"/>
  <c r="X88" i="7"/>
  <c r="X89" i="7"/>
  <c r="X90" i="7"/>
  <c r="X75" i="7"/>
  <c r="X76" i="7"/>
  <c r="X77" i="7"/>
  <c r="X78" i="7"/>
  <c r="X79" i="7"/>
  <c r="X80" i="7"/>
  <c r="X81" i="7"/>
  <c r="X82" i="7"/>
  <c r="X83" i="7"/>
  <c r="X84" i="7"/>
  <c r="X85" i="7"/>
  <c r="X63" i="7"/>
  <c r="X64" i="7"/>
  <c r="X65" i="7"/>
  <c r="X66" i="7"/>
  <c r="X67" i="7"/>
  <c r="X68" i="7"/>
  <c r="Y63" i="7"/>
  <c r="X53" i="7"/>
  <c r="X54" i="7"/>
  <c r="X55" i="7"/>
  <c r="X56" i="7"/>
  <c r="X57" i="7"/>
  <c r="X58" i="7"/>
  <c r="X59" i="7"/>
  <c r="X60" i="7"/>
  <c r="X61" i="7"/>
  <c r="Y53" i="7"/>
  <c r="X43" i="7"/>
  <c r="X44" i="7"/>
  <c r="X45" i="7"/>
  <c r="X46" i="7"/>
  <c r="X47" i="7"/>
  <c r="X48" i="7"/>
  <c r="X49" i="7"/>
  <c r="X50" i="7"/>
  <c r="X33" i="7"/>
  <c r="X34" i="7"/>
  <c r="X35" i="7"/>
  <c r="X36" i="7"/>
  <c r="X37" i="7"/>
  <c r="X38" i="7"/>
  <c r="X39" i="7"/>
  <c r="X40" i="7"/>
  <c r="Y33" i="7"/>
  <c r="X23" i="7"/>
  <c r="X24" i="7"/>
  <c r="X25" i="7"/>
  <c r="X26" i="7"/>
  <c r="X27" i="7"/>
  <c r="X28" i="7"/>
  <c r="X29" i="7"/>
  <c r="X30" i="7"/>
  <c r="X31" i="7"/>
  <c r="Y23" i="7"/>
  <c r="X10" i="7"/>
  <c r="X125" i="7"/>
  <c r="X11" i="7"/>
  <c r="X12" i="7"/>
  <c r="X13" i="7"/>
  <c r="X14" i="7"/>
  <c r="X15" i="7"/>
  <c r="X16" i="7"/>
  <c r="X17" i="7"/>
  <c r="X18" i="7"/>
  <c r="X19" i="7"/>
  <c r="X4" i="7"/>
  <c r="X123" i="7"/>
  <c r="X5" i="7"/>
  <c r="X6" i="7"/>
  <c r="X127" i="7"/>
  <c r="X7" i="7"/>
  <c r="Y4" i="7"/>
  <c r="V87" i="8"/>
  <c r="V88" i="8"/>
  <c r="V89" i="8"/>
  <c r="V90" i="8"/>
  <c r="W87" i="8"/>
  <c r="V63" i="8"/>
  <c r="V64" i="8"/>
  <c r="V65" i="8"/>
  <c r="V66" i="8"/>
  <c r="V67" i="8"/>
  <c r="V68" i="8"/>
  <c r="V75" i="8"/>
  <c r="V76" i="8"/>
  <c r="V77" i="8"/>
  <c r="V78" i="8"/>
  <c r="V79" i="8"/>
  <c r="V80" i="8"/>
  <c r="V81" i="8"/>
  <c r="V82" i="8"/>
  <c r="V83" i="8"/>
  <c r="V84" i="8"/>
  <c r="V85" i="8"/>
  <c r="V97" i="8"/>
  <c r="AC33" i="5"/>
  <c r="AC63" i="5"/>
  <c r="AC43" i="5"/>
  <c r="AC10" i="5"/>
  <c r="AC4" i="5"/>
  <c r="AB73" i="5"/>
  <c r="AC87" i="5"/>
  <c r="AC75" i="5"/>
  <c r="AB92" i="5"/>
  <c r="N7" i="7"/>
  <c r="P7" i="7"/>
  <c r="R7" i="7"/>
  <c r="T7" i="7"/>
  <c r="Z7" i="7"/>
  <c r="AK112" i="9"/>
  <c r="AK31" i="9"/>
  <c r="AK30" i="9"/>
  <c r="AK29" i="9"/>
  <c r="AK28" i="9"/>
  <c r="AK27" i="9"/>
  <c r="AK26" i="9"/>
  <c r="AK25" i="9"/>
  <c r="AK24" i="9"/>
  <c r="AK23" i="9"/>
  <c r="AK19" i="9"/>
  <c r="AK18" i="9"/>
  <c r="AK17" i="9"/>
  <c r="AK16" i="9"/>
  <c r="AK15" i="9"/>
  <c r="AK14" i="9"/>
  <c r="AK13" i="9"/>
  <c r="AK12" i="9"/>
  <c r="AK11" i="9"/>
  <c r="AK10" i="9"/>
  <c r="AK6" i="9"/>
  <c r="AK5" i="9"/>
  <c r="AK4" i="9"/>
  <c r="AK103" i="9"/>
  <c r="AK102" i="9"/>
  <c r="AK101" i="9"/>
  <c r="AK100" i="9"/>
  <c r="AK90" i="9"/>
  <c r="AK89" i="9"/>
  <c r="AK88" i="9"/>
  <c r="AK87" i="9"/>
  <c r="AK85" i="9"/>
  <c r="AK84" i="9"/>
  <c r="AK83" i="9"/>
  <c r="AK82" i="9"/>
  <c r="AK81" i="9"/>
  <c r="AK80" i="9"/>
  <c r="AK79" i="9"/>
  <c r="AK78" i="9"/>
  <c r="AK77" i="9"/>
  <c r="AK76" i="9"/>
  <c r="AK75" i="9"/>
  <c r="AK68" i="9"/>
  <c r="AK67" i="9"/>
  <c r="AK66" i="9"/>
  <c r="AK65" i="9"/>
  <c r="AK64" i="9"/>
  <c r="AK63" i="9"/>
  <c r="AK61" i="9"/>
  <c r="AK60" i="9"/>
  <c r="AK59" i="9"/>
  <c r="AK58" i="9"/>
  <c r="AK57" i="9"/>
  <c r="AK56" i="9"/>
  <c r="AK55" i="9"/>
  <c r="AK54" i="9"/>
  <c r="AK53" i="9"/>
  <c r="AK50" i="9"/>
  <c r="AK49" i="9"/>
  <c r="AK48" i="9"/>
  <c r="AK47" i="9"/>
  <c r="AK46" i="9"/>
  <c r="AK45" i="9"/>
  <c r="AK44" i="9"/>
  <c r="AK43" i="9"/>
  <c r="AK40" i="9"/>
  <c r="AK39" i="9"/>
  <c r="AK38" i="9"/>
  <c r="AK37" i="9"/>
  <c r="AK36" i="9"/>
  <c r="AK35" i="9"/>
  <c r="AK34" i="9"/>
  <c r="N66" i="8"/>
  <c r="P66" i="8"/>
  <c r="R66" i="8"/>
  <c r="T66" i="8"/>
  <c r="X66" i="8"/>
  <c r="N63" i="8"/>
  <c r="P63" i="8"/>
  <c r="R63" i="8"/>
  <c r="T63" i="8"/>
  <c r="X63" i="8"/>
  <c r="N64" i="8"/>
  <c r="P64" i="8"/>
  <c r="R64" i="8"/>
  <c r="T64" i="8"/>
  <c r="X64" i="8"/>
  <c r="N65" i="8"/>
  <c r="P65" i="8"/>
  <c r="R65" i="8"/>
  <c r="T65" i="8"/>
  <c r="X65" i="8"/>
  <c r="N67" i="8"/>
  <c r="P67" i="8"/>
  <c r="R67" i="8"/>
  <c r="T67" i="8"/>
  <c r="X67" i="8"/>
  <c r="N68" i="8"/>
  <c r="P68" i="8"/>
  <c r="R68" i="8"/>
  <c r="T68" i="8"/>
  <c r="X68" i="8"/>
  <c r="N53" i="8"/>
  <c r="P53" i="8"/>
  <c r="R53" i="8"/>
  <c r="T53" i="8"/>
  <c r="V53" i="8"/>
  <c r="X53" i="8"/>
  <c r="N54" i="8"/>
  <c r="P54" i="8"/>
  <c r="R54" i="8"/>
  <c r="T54" i="8"/>
  <c r="V54" i="8"/>
  <c r="X54" i="8"/>
  <c r="Z54" i="8"/>
  <c r="N55" i="8"/>
  <c r="P55" i="8"/>
  <c r="R55" i="8"/>
  <c r="T55" i="8"/>
  <c r="V55" i="8"/>
  <c r="X55" i="8"/>
  <c r="N56" i="8"/>
  <c r="P56" i="8"/>
  <c r="R56" i="8"/>
  <c r="T56" i="8"/>
  <c r="V56" i="8"/>
  <c r="X56" i="8"/>
  <c r="Z56" i="8"/>
  <c r="N57" i="8"/>
  <c r="P57" i="8"/>
  <c r="R57" i="8"/>
  <c r="T57" i="8"/>
  <c r="V57" i="8"/>
  <c r="X57" i="8"/>
  <c r="N58" i="8"/>
  <c r="P58" i="8"/>
  <c r="R58" i="8"/>
  <c r="T58" i="8"/>
  <c r="V58" i="8"/>
  <c r="X58" i="8"/>
  <c r="Z58" i="8"/>
  <c r="N59" i="8"/>
  <c r="P59" i="8"/>
  <c r="R59" i="8"/>
  <c r="T59" i="8"/>
  <c r="V59" i="8"/>
  <c r="X59" i="8"/>
  <c r="N60" i="8"/>
  <c r="P60" i="8"/>
  <c r="R60" i="8"/>
  <c r="T60" i="8"/>
  <c r="V60" i="8"/>
  <c r="X60" i="8"/>
  <c r="Z60" i="8"/>
  <c r="N61" i="8"/>
  <c r="P61" i="8"/>
  <c r="R61" i="8"/>
  <c r="T61" i="8"/>
  <c r="V61" i="8"/>
  <c r="X61" i="8"/>
  <c r="N43" i="8"/>
  <c r="P43" i="8"/>
  <c r="Z43" i="8"/>
  <c r="R43" i="8"/>
  <c r="T43" i="8"/>
  <c r="V43" i="8"/>
  <c r="X43" i="8"/>
  <c r="N44" i="8"/>
  <c r="P44" i="8"/>
  <c r="R44" i="8"/>
  <c r="T44" i="8"/>
  <c r="V44" i="8"/>
  <c r="X44" i="8"/>
  <c r="Z44" i="8"/>
  <c r="N45" i="8"/>
  <c r="P45" i="8"/>
  <c r="Z45" i="8"/>
  <c r="R45" i="8"/>
  <c r="T45" i="8"/>
  <c r="V45" i="8"/>
  <c r="X45" i="8"/>
  <c r="N46" i="8"/>
  <c r="P46" i="8"/>
  <c r="R46" i="8"/>
  <c r="T46" i="8"/>
  <c r="V46" i="8"/>
  <c r="X46" i="8"/>
  <c r="Z46" i="8"/>
  <c r="N47" i="8"/>
  <c r="P47" i="8"/>
  <c r="Z47" i="8"/>
  <c r="R47" i="8"/>
  <c r="T47" i="8"/>
  <c r="V47" i="8"/>
  <c r="X47" i="8"/>
  <c r="N48" i="8"/>
  <c r="P48" i="8"/>
  <c r="R48" i="8"/>
  <c r="T48" i="8"/>
  <c r="V48" i="8"/>
  <c r="X48" i="8"/>
  <c r="Z48" i="8"/>
  <c r="N49" i="8"/>
  <c r="P49" i="8"/>
  <c r="Z49" i="8"/>
  <c r="R49" i="8"/>
  <c r="T49" i="8"/>
  <c r="V49" i="8"/>
  <c r="X49" i="8"/>
  <c r="N50" i="8"/>
  <c r="P50" i="8"/>
  <c r="R50" i="8"/>
  <c r="T50" i="8"/>
  <c r="V50" i="8"/>
  <c r="X50" i="8"/>
  <c r="Z50" i="8"/>
  <c r="N33" i="8"/>
  <c r="P33" i="8"/>
  <c r="Z33" i="8"/>
  <c r="R33" i="8"/>
  <c r="T33" i="8"/>
  <c r="V33" i="8"/>
  <c r="X33" i="8"/>
  <c r="N34" i="8"/>
  <c r="P34" i="8"/>
  <c r="Z34" i="8"/>
  <c r="R34" i="8"/>
  <c r="T34" i="8"/>
  <c r="V34" i="8"/>
  <c r="X34" i="8"/>
  <c r="N35" i="8"/>
  <c r="P35" i="8"/>
  <c r="R35" i="8"/>
  <c r="T35" i="8"/>
  <c r="V35" i="8"/>
  <c r="X35" i="8"/>
  <c r="Z35" i="8"/>
  <c r="N36" i="8"/>
  <c r="P36" i="8"/>
  <c r="Z36" i="8"/>
  <c r="R36" i="8"/>
  <c r="T36" i="8"/>
  <c r="V36" i="8"/>
  <c r="X36" i="8"/>
  <c r="N37" i="8"/>
  <c r="P37" i="8"/>
  <c r="R37" i="8"/>
  <c r="T37" i="8"/>
  <c r="V37" i="8"/>
  <c r="X37" i="8"/>
  <c r="Z37" i="8"/>
  <c r="N38" i="8"/>
  <c r="P38" i="8"/>
  <c r="Z38" i="8"/>
  <c r="R38" i="8"/>
  <c r="T38" i="8"/>
  <c r="V38" i="8"/>
  <c r="X38" i="8"/>
  <c r="N39" i="8"/>
  <c r="P39" i="8"/>
  <c r="R39" i="8"/>
  <c r="T39" i="8"/>
  <c r="V39" i="8"/>
  <c r="X39" i="8"/>
  <c r="Z39" i="8"/>
  <c r="N40" i="8"/>
  <c r="P40" i="8"/>
  <c r="Z40" i="8"/>
  <c r="R40" i="8"/>
  <c r="T40" i="8"/>
  <c r="V40" i="8"/>
  <c r="X40" i="8"/>
  <c r="N23" i="8"/>
  <c r="P23" i="8"/>
  <c r="Z23" i="8"/>
  <c r="R23" i="8"/>
  <c r="T23" i="8"/>
  <c r="V23" i="8"/>
  <c r="X23" i="8"/>
  <c r="N24" i="8"/>
  <c r="P24" i="8"/>
  <c r="R24" i="8"/>
  <c r="T24" i="8"/>
  <c r="V24" i="8"/>
  <c r="X24" i="8"/>
  <c r="Z24" i="8"/>
  <c r="N25" i="8"/>
  <c r="P25" i="8"/>
  <c r="Z25" i="8"/>
  <c r="R25" i="8"/>
  <c r="T25" i="8"/>
  <c r="V25" i="8"/>
  <c r="X25" i="8"/>
  <c r="N26" i="8"/>
  <c r="P26" i="8"/>
  <c r="R26" i="8"/>
  <c r="T26" i="8"/>
  <c r="V26" i="8"/>
  <c r="X26" i="8"/>
  <c r="Z26" i="8"/>
  <c r="N27" i="8"/>
  <c r="P27" i="8"/>
  <c r="Z27" i="8"/>
  <c r="R27" i="8"/>
  <c r="T27" i="8"/>
  <c r="V27" i="8"/>
  <c r="X27" i="8"/>
  <c r="N28" i="8"/>
  <c r="P28" i="8"/>
  <c r="R28" i="8"/>
  <c r="T28" i="8"/>
  <c r="V28" i="8"/>
  <c r="X28" i="8"/>
  <c r="Z28" i="8"/>
  <c r="N29" i="8"/>
  <c r="P29" i="8"/>
  <c r="Z29" i="8"/>
  <c r="R29" i="8"/>
  <c r="T29" i="8"/>
  <c r="V29" i="8"/>
  <c r="X29" i="8"/>
  <c r="N30" i="8"/>
  <c r="P30" i="8"/>
  <c r="R30" i="8"/>
  <c r="T30" i="8"/>
  <c r="V30" i="8"/>
  <c r="X30" i="8"/>
  <c r="Z30" i="8"/>
  <c r="N31" i="8"/>
  <c r="P31" i="8"/>
  <c r="Z31" i="8"/>
  <c r="R31" i="8"/>
  <c r="T31" i="8"/>
  <c r="V31" i="8"/>
  <c r="X31" i="8"/>
  <c r="N10" i="8"/>
  <c r="N127" i="8"/>
  <c r="P10" i="8"/>
  <c r="Z10" i="8"/>
  <c r="R10" i="8"/>
  <c r="R127" i="8"/>
  <c r="T10" i="8"/>
  <c r="T127" i="8"/>
  <c r="V10" i="8"/>
  <c r="X10" i="8"/>
  <c r="X127" i="8"/>
  <c r="N11" i="8"/>
  <c r="P11" i="8"/>
  <c r="R11" i="8"/>
  <c r="T11" i="8"/>
  <c r="V11" i="8"/>
  <c r="X11" i="8"/>
  <c r="Z11" i="8"/>
  <c r="N12" i="8"/>
  <c r="P12" i="8"/>
  <c r="Z12" i="8"/>
  <c r="R12" i="8"/>
  <c r="T12" i="8"/>
  <c r="V12" i="8"/>
  <c r="X12" i="8"/>
  <c r="N13" i="8"/>
  <c r="P13" i="8"/>
  <c r="R13" i="8"/>
  <c r="T13" i="8"/>
  <c r="V13" i="8"/>
  <c r="W10" i="8"/>
  <c r="X13" i="8"/>
  <c r="Z13" i="8"/>
  <c r="N14" i="8"/>
  <c r="P14" i="8"/>
  <c r="Z14" i="8"/>
  <c r="R14" i="8"/>
  <c r="T14" i="8"/>
  <c r="V14" i="8"/>
  <c r="X14" i="8"/>
  <c r="N15" i="8"/>
  <c r="P15" i="8"/>
  <c r="R15" i="8"/>
  <c r="T15" i="8"/>
  <c r="V15" i="8"/>
  <c r="X15" i="8"/>
  <c r="Z15" i="8"/>
  <c r="N16" i="8"/>
  <c r="P16" i="8"/>
  <c r="Z16" i="8"/>
  <c r="R16" i="8"/>
  <c r="T16" i="8"/>
  <c r="V16" i="8"/>
  <c r="X16" i="8"/>
  <c r="N17" i="8"/>
  <c r="O10" i="8"/>
  <c r="P17" i="8"/>
  <c r="R17" i="8"/>
  <c r="T17" i="8"/>
  <c r="V17" i="8"/>
  <c r="X17" i="8"/>
  <c r="Z17" i="8"/>
  <c r="N18" i="8"/>
  <c r="P18" i="8"/>
  <c r="Z18" i="8"/>
  <c r="R18" i="8"/>
  <c r="T18" i="8"/>
  <c r="V18" i="8"/>
  <c r="X18" i="8"/>
  <c r="N19" i="8"/>
  <c r="P19" i="8"/>
  <c r="R19" i="8"/>
  <c r="S10" i="8"/>
  <c r="T19" i="8"/>
  <c r="V19" i="8"/>
  <c r="X19" i="8"/>
  <c r="Z19" i="8"/>
  <c r="N4" i="8"/>
  <c r="N125" i="8"/>
  <c r="P4" i="8"/>
  <c r="R4" i="8"/>
  <c r="R125" i="8"/>
  <c r="T4" i="8"/>
  <c r="V4" i="8"/>
  <c r="X4" i="8"/>
  <c r="Z4" i="8"/>
  <c r="N5" i="8"/>
  <c r="P5" i="8"/>
  <c r="Z5" i="8"/>
  <c r="R5" i="8"/>
  <c r="T5" i="8"/>
  <c r="V5" i="8"/>
  <c r="X5" i="8"/>
  <c r="N6" i="8"/>
  <c r="P6" i="8"/>
  <c r="R6" i="8"/>
  <c r="T6" i="8"/>
  <c r="V6" i="8"/>
  <c r="V129" i="8"/>
  <c r="X6" i="8"/>
  <c r="Z6" i="8"/>
  <c r="N7" i="8"/>
  <c r="P7" i="8"/>
  <c r="R7" i="8"/>
  <c r="T7" i="8"/>
  <c r="V7" i="8"/>
  <c r="X7" i="8"/>
  <c r="N87" i="8"/>
  <c r="P87" i="8"/>
  <c r="R87" i="8"/>
  <c r="T87" i="8"/>
  <c r="X87" i="8"/>
  <c r="N88" i="8"/>
  <c r="P88" i="8"/>
  <c r="R88" i="8"/>
  <c r="T88" i="8"/>
  <c r="X88" i="8"/>
  <c r="N89" i="8"/>
  <c r="P89" i="8"/>
  <c r="R89" i="8"/>
  <c r="T89" i="8"/>
  <c r="X89" i="8"/>
  <c r="N90" i="8"/>
  <c r="P90" i="8"/>
  <c r="R90" i="8"/>
  <c r="T90" i="8"/>
  <c r="X90" i="8"/>
  <c r="N75" i="8"/>
  <c r="P75" i="8"/>
  <c r="R75" i="8"/>
  <c r="T75" i="8"/>
  <c r="X75" i="8"/>
  <c r="Z75" i="8"/>
  <c r="N76" i="8"/>
  <c r="P76" i="8"/>
  <c r="R76" i="8"/>
  <c r="T76" i="8"/>
  <c r="X76" i="8"/>
  <c r="Z76" i="8"/>
  <c r="N77" i="8"/>
  <c r="P77" i="8"/>
  <c r="R77" i="8"/>
  <c r="T77" i="8"/>
  <c r="X77" i="8"/>
  <c r="Z77" i="8"/>
  <c r="N78" i="8"/>
  <c r="P78" i="8"/>
  <c r="R78" i="8"/>
  <c r="T78" i="8"/>
  <c r="X78" i="8"/>
  <c r="Z78" i="8"/>
  <c r="N79" i="8"/>
  <c r="P79" i="8"/>
  <c r="R79" i="8"/>
  <c r="T79" i="8"/>
  <c r="X79" i="8"/>
  <c r="Z79" i="8"/>
  <c r="N80" i="8"/>
  <c r="P80" i="8"/>
  <c r="R80" i="8"/>
  <c r="T80" i="8"/>
  <c r="X80" i="8"/>
  <c r="Z80" i="8"/>
  <c r="N81" i="8"/>
  <c r="P81" i="8"/>
  <c r="R81" i="8"/>
  <c r="T81" i="8"/>
  <c r="X81" i="8"/>
  <c r="Z81" i="8"/>
  <c r="N82" i="8"/>
  <c r="P82" i="8"/>
  <c r="R82" i="8"/>
  <c r="T82" i="8"/>
  <c r="X82" i="8"/>
  <c r="Z82" i="8"/>
  <c r="N83" i="8"/>
  <c r="P83" i="8"/>
  <c r="R83" i="8"/>
  <c r="T83" i="8"/>
  <c r="X83" i="8"/>
  <c r="Z83" i="8"/>
  <c r="N84" i="8"/>
  <c r="P84" i="8"/>
  <c r="R84" i="8"/>
  <c r="T84" i="8"/>
  <c r="X84" i="8"/>
  <c r="Z84" i="8"/>
  <c r="N85" i="8"/>
  <c r="P85" i="8"/>
  <c r="R85" i="8"/>
  <c r="T85" i="8"/>
  <c r="X85" i="8"/>
  <c r="Z85" i="8"/>
  <c r="P97" i="8"/>
  <c r="R97" i="8"/>
  <c r="T97" i="8"/>
  <c r="X97" i="8"/>
  <c r="W53" i="8"/>
  <c r="W43" i="8"/>
  <c r="W33" i="8"/>
  <c r="W23" i="8"/>
  <c r="O75" i="8"/>
  <c r="O63" i="8"/>
  <c r="O53" i="8"/>
  <c r="O43" i="8"/>
  <c r="O33" i="8"/>
  <c r="O23" i="8"/>
  <c r="O4" i="8"/>
  <c r="Q87" i="8"/>
  <c r="Q63" i="8"/>
  <c r="Q53" i="8"/>
  <c r="Q43" i="8"/>
  <c r="Q23" i="8"/>
  <c r="Q4" i="8"/>
  <c r="S87" i="8"/>
  <c r="S75" i="8"/>
  <c r="S63" i="8"/>
  <c r="S53" i="8"/>
  <c r="S43" i="8"/>
  <c r="S33" i="8"/>
  <c r="S23" i="8"/>
  <c r="S4" i="8"/>
  <c r="U87" i="8"/>
  <c r="U63" i="8"/>
  <c r="U53" i="8"/>
  <c r="U43" i="8"/>
  <c r="U33" i="8"/>
  <c r="U23" i="8"/>
  <c r="U10" i="8"/>
  <c r="U4" i="8"/>
  <c r="Y87" i="8"/>
  <c r="Y75" i="8"/>
  <c r="Y63" i="8"/>
  <c r="Y43" i="8"/>
  <c r="Y33" i="8"/>
  <c r="Y23" i="8"/>
  <c r="Y10" i="8"/>
  <c r="X103" i="8"/>
  <c r="X102" i="8"/>
  <c r="X101" i="8"/>
  <c r="X100" i="8"/>
  <c r="AK97" i="9"/>
  <c r="X97" i="6"/>
  <c r="AL43" i="9"/>
  <c r="AL4" i="9"/>
  <c r="AL10" i="9"/>
  <c r="AL23" i="9"/>
  <c r="AL75" i="9"/>
  <c r="AL87" i="9"/>
  <c r="M113" i="9"/>
  <c r="N33" i="9"/>
  <c r="AK33" i="9"/>
  <c r="AL33" i="9"/>
  <c r="N100" i="9"/>
  <c r="M111" i="9"/>
  <c r="N87" i="9"/>
  <c r="N75" i="9"/>
  <c r="N63" i="9"/>
  <c r="M73" i="9"/>
  <c r="N43" i="9"/>
  <c r="N10" i="9"/>
  <c r="N4" i="9"/>
  <c r="P100" i="9"/>
  <c r="O111" i="9"/>
  <c r="O113" i="9"/>
  <c r="P87" i="9"/>
  <c r="P75" i="9"/>
  <c r="P63" i="9"/>
  <c r="P43" i="9"/>
  <c r="P33" i="9"/>
  <c r="P10" i="9"/>
  <c r="P4" i="9"/>
  <c r="O73" i="9"/>
  <c r="Z97" i="7"/>
  <c r="Z117" i="7"/>
  <c r="X117" i="7"/>
  <c r="T97" i="7"/>
  <c r="T117" i="7"/>
  <c r="R97" i="7"/>
  <c r="R117" i="7"/>
  <c r="P97" i="7"/>
  <c r="P117" i="7"/>
  <c r="N97" i="7"/>
  <c r="N117" i="7"/>
  <c r="AJ97" i="3"/>
  <c r="N97" i="6"/>
  <c r="AN97" i="5"/>
  <c r="R97" i="6"/>
  <c r="AH97" i="1"/>
  <c r="T97" i="6"/>
  <c r="X87" i="6"/>
  <c r="X88" i="6"/>
  <c r="X89" i="6"/>
  <c r="X90" i="6"/>
  <c r="X75" i="6"/>
  <c r="X76" i="6"/>
  <c r="X77" i="6"/>
  <c r="X78" i="6"/>
  <c r="X79" i="6"/>
  <c r="X80" i="6"/>
  <c r="X81" i="6"/>
  <c r="X82" i="6"/>
  <c r="X83" i="6"/>
  <c r="X84" i="6"/>
  <c r="X85" i="6"/>
  <c r="X63" i="6"/>
  <c r="X64" i="6"/>
  <c r="X65" i="6"/>
  <c r="X66" i="6"/>
  <c r="X67" i="6"/>
  <c r="X68" i="6"/>
  <c r="Y63" i="6"/>
  <c r="X43" i="6"/>
  <c r="X44" i="6"/>
  <c r="X45" i="6"/>
  <c r="X46" i="6"/>
  <c r="X47" i="6"/>
  <c r="X48" i="6"/>
  <c r="X49" i="6"/>
  <c r="X50" i="6"/>
  <c r="X33" i="6"/>
  <c r="X34" i="6"/>
  <c r="Y33" i="6"/>
  <c r="X73" i="6"/>
  <c r="X92" i="6"/>
  <c r="X94" i="6"/>
  <c r="X35" i="6"/>
  <c r="X36" i="6"/>
  <c r="X37" i="6"/>
  <c r="X38" i="6"/>
  <c r="X39" i="6"/>
  <c r="X40" i="6"/>
  <c r="X23" i="6"/>
  <c r="X24" i="6"/>
  <c r="X25" i="6"/>
  <c r="X26" i="6"/>
  <c r="X27" i="6"/>
  <c r="X28" i="6"/>
  <c r="X29" i="6"/>
  <c r="X30" i="6"/>
  <c r="X31" i="6"/>
  <c r="Y23" i="6"/>
  <c r="X10" i="6"/>
  <c r="X11" i="6"/>
  <c r="X12" i="6"/>
  <c r="X13" i="6"/>
  <c r="X14" i="6"/>
  <c r="X15" i="6"/>
  <c r="X16" i="6"/>
  <c r="X17" i="6"/>
  <c r="X18" i="6"/>
  <c r="X19" i="6"/>
  <c r="X4" i="6"/>
  <c r="X5" i="6"/>
  <c r="X6" i="6"/>
  <c r="X7" i="6"/>
  <c r="Y4" i="6"/>
  <c r="AL66" i="2"/>
  <c r="V66" i="6"/>
  <c r="AL87" i="2"/>
  <c r="V87" i="6"/>
  <c r="AJ87" i="3"/>
  <c r="N87" i="6"/>
  <c r="AJ66" i="3"/>
  <c r="N66" i="6"/>
  <c r="AJ43" i="3"/>
  <c r="N43" i="6"/>
  <c r="AJ33" i="3"/>
  <c r="N33" i="6"/>
  <c r="AJ10" i="3"/>
  <c r="N10" i="6"/>
  <c r="AJ13" i="3"/>
  <c r="N13" i="6"/>
  <c r="AJ7" i="3"/>
  <c r="N7" i="6"/>
  <c r="P87" i="6"/>
  <c r="AV88" i="4"/>
  <c r="P88" i="6"/>
  <c r="AV81" i="4"/>
  <c r="P81" i="6"/>
  <c r="AV33" i="4"/>
  <c r="P33" i="6"/>
  <c r="P36" i="6"/>
  <c r="P10" i="6"/>
  <c r="P12" i="6"/>
  <c r="P18" i="6"/>
  <c r="AV4" i="4"/>
  <c r="P4" i="6"/>
  <c r="P7" i="6"/>
  <c r="R87" i="6"/>
  <c r="AN88" i="5"/>
  <c r="R88" i="6"/>
  <c r="AN89" i="5"/>
  <c r="R89" i="6"/>
  <c r="AN90" i="5"/>
  <c r="R90" i="6"/>
  <c r="AN75" i="5"/>
  <c r="R75" i="6"/>
  <c r="AN76" i="5"/>
  <c r="R76" i="6"/>
  <c r="AN77" i="5"/>
  <c r="R77" i="6"/>
  <c r="AN78" i="5"/>
  <c r="R78" i="6"/>
  <c r="AN79" i="5"/>
  <c r="R79" i="6"/>
  <c r="AN80" i="5"/>
  <c r="R80" i="6"/>
  <c r="AN81" i="5"/>
  <c r="R81" i="6"/>
  <c r="AN82" i="5"/>
  <c r="R82" i="6"/>
  <c r="AN83" i="5"/>
  <c r="R83" i="6"/>
  <c r="AN84" i="5"/>
  <c r="R84" i="6"/>
  <c r="AN85" i="5"/>
  <c r="R85" i="6"/>
  <c r="AN63" i="5"/>
  <c r="R63" i="6"/>
  <c r="AN64" i="5"/>
  <c r="R64" i="6"/>
  <c r="AN65" i="5"/>
  <c r="R65" i="6"/>
  <c r="AN66" i="5"/>
  <c r="R66" i="6"/>
  <c r="AN67" i="5"/>
  <c r="R67" i="6"/>
  <c r="AN68" i="5"/>
  <c r="R68" i="6"/>
  <c r="R53" i="6"/>
  <c r="AN54" i="5"/>
  <c r="R54" i="6"/>
  <c r="AN55" i="5"/>
  <c r="R55" i="6"/>
  <c r="AN56" i="5"/>
  <c r="R56" i="6"/>
  <c r="AN57" i="5"/>
  <c r="R57" i="6"/>
  <c r="AN58" i="5"/>
  <c r="R58" i="6"/>
  <c r="R59" i="6"/>
  <c r="AN60" i="5"/>
  <c r="R60" i="6"/>
  <c r="R61" i="6"/>
  <c r="R43" i="6"/>
  <c r="AN44" i="5"/>
  <c r="R44" i="6"/>
  <c r="R45" i="6"/>
  <c r="R46" i="6"/>
  <c r="R47" i="6"/>
  <c r="AN48" i="5"/>
  <c r="R48" i="6"/>
  <c r="AN49" i="5"/>
  <c r="R49" i="6"/>
  <c r="R50" i="6"/>
  <c r="AN33" i="5"/>
  <c r="R33" i="6"/>
  <c r="AN34" i="5"/>
  <c r="R34" i="6"/>
  <c r="AN35" i="5"/>
  <c r="R35" i="6"/>
  <c r="R36" i="6"/>
  <c r="R37" i="6"/>
  <c r="AN38" i="5"/>
  <c r="R38" i="6"/>
  <c r="AN39" i="5"/>
  <c r="R39" i="6"/>
  <c r="AN40" i="5"/>
  <c r="R40" i="6"/>
  <c r="AN23" i="5"/>
  <c r="R23" i="6"/>
  <c r="AN24" i="5"/>
  <c r="R24" i="6"/>
  <c r="AN25" i="5"/>
  <c r="R25" i="6"/>
  <c r="AN26" i="5"/>
  <c r="R26" i="6"/>
  <c r="AN27" i="5"/>
  <c r="R27" i="6"/>
  <c r="AN28" i="5"/>
  <c r="R28" i="6"/>
  <c r="R29" i="6"/>
  <c r="AN30" i="5"/>
  <c r="R30" i="6"/>
  <c r="AN31" i="5"/>
  <c r="R31" i="6"/>
  <c r="AN11" i="5"/>
  <c r="R11" i="6"/>
  <c r="R12" i="6"/>
  <c r="R14" i="6"/>
  <c r="R15" i="6"/>
  <c r="AN16" i="5"/>
  <c r="R16" i="6"/>
  <c r="R17" i="6"/>
  <c r="AN19" i="5"/>
  <c r="R19" i="6"/>
  <c r="AN4" i="5"/>
  <c r="R4" i="6"/>
  <c r="R5" i="6"/>
  <c r="R6" i="6"/>
  <c r="T87" i="6"/>
  <c r="AH85" i="1"/>
  <c r="T85" i="6"/>
  <c r="T53" i="6"/>
  <c r="T54" i="6"/>
  <c r="T55" i="6"/>
  <c r="T56" i="6"/>
  <c r="T57" i="6"/>
  <c r="T58" i="6"/>
  <c r="T59" i="6"/>
  <c r="U53" i="6"/>
  <c r="T60" i="6"/>
  <c r="T61" i="6"/>
  <c r="T43" i="6"/>
  <c r="T44" i="6"/>
  <c r="T45" i="6"/>
  <c r="T47" i="6"/>
  <c r="T48" i="6"/>
  <c r="T49" i="6"/>
  <c r="T50" i="6"/>
  <c r="T23" i="6"/>
  <c r="T24" i="6"/>
  <c r="T25" i="6"/>
  <c r="T26" i="6"/>
  <c r="T27" i="6"/>
  <c r="T28" i="6"/>
  <c r="T29" i="6"/>
  <c r="T30" i="6"/>
  <c r="T31" i="6"/>
  <c r="U23" i="6"/>
  <c r="AH10" i="1"/>
  <c r="T10" i="6"/>
  <c r="T13" i="6"/>
  <c r="X103" i="6"/>
  <c r="AN103" i="5"/>
  <c r="R103" i="6"/>
  <c r="X102" i="6"/>
  <c r="AN102" i="5"/>
  <c r="R102" i="6"/>
  <c r="AH102" i="1"/>
  <c r="T102" i="6"/>
  <c r="X101" i="6"/>
  <c r="AN101" i="5"/>
  <c r="R101" i="6"/>
  <c r="X100" i="6"/>
  <c r="AN100" i="5"/>
  <c r="R100" i="6"/>
  <c r="X61" i="6"/>
  <c r="X60" i="6"/>
  <c r="X59" i="6"/>
  <c r="X58" i="6"/>
  <c r="X57" i="6"/>
  <c r="X56" i="6"/>
  <c r="X55" i="6"/>
  <c r="X54" i="6"/>
  <c r="X53" i="6"/>
  <c r="Z87" i="7"/>
  <c r="Z88" i="7"/>
  <c r="Z89" i="7"/>
  <c r="Z90" i="7"/>
  <c r="Z75" i="7"/>
  <c r="Z76" i="7"/>
  <c r="Z77" i="7"/>
  <c r="Z78" i="7"/>
  <c r="Z79" i="7"/>
  <c r="Z80" i="7"/>
  <c r="Z81" i="7"/>
  <c r="Z82" i="7"/>
  <c r="Z83" i="7"/>
  <c r="Z84" i="7"/>
  <c r="Z85" i="7"/>
  <c r="AA75" i="7"/>
  <c r="Z63" i="7"/>
  <c r="Z64" i="7"/>
  <c r="Z65" i="7"/>
  <c r="Z66" i="7"/>
  <c r="Z67" i="7"/>
  <c r="Z68" i="7"/>
  <c r="AA63" i="7"/>
  <c r="Z43" i="7"/>
  <c r="Z44" i="7"/>
  <c r="Z45" i="7"/>
  <c r="Z46" i="7"/>
  <c r="Z47" i="7"/>
  <c r="Z48" i="7"/>
  <c r="Z49" i="7"/>
  <c r="Z50" i="7"/>
  <c r="AA43" i="7"/>
  <c r="Z33" i="7"/>
  <c r="Z34" i="7"/>
  <c r="Z35" i="7"/>
  <c r="Z36" i="7"/>
  <c r="Z37" i="7"/>
  <c r="Z38" i="7"/>
  <c r="Z39" i="7"/>
  <c r="Z40" i="7"/>
  <c r="Z23" i="7"/>
  <c r="Z24" i="7"/>
  <c r="Z25" i="7"/>
  <c r="Z26" i="7"/>
  <c r="Z27" i="7"/>
  <c r="Z28" i="7"/>
  <c r="Z29" i="7"/>
  <c r="Z30" i="7"/>
  <c r="Z31" i="7"/>
  <c r="AA23" i="7"/>
  <c r="Z10" i="7"/>
  <c r="Z11" i="7"/>
  <c r="Z12" i="7"/>
  <c r="Z13" i="7"/>
  <c r="Z14" i="7"/>
  <c r="Z15" i="7"/>
  <c r="Z16" i="7"/>
  <c r="Z17" i="7"/>
  <c r="Z18" i="7"/>
  <c r="Z19" i="7"/>
  <c r="AA10" i="7"/>
  <c r="Z4" i="7"/>
  <c r="Z5" i="7"/>
  <c r="Z6" i="7"/>
  <c r="AA4" i="7"/>
  <c r="N87" i="7"/>
  <c r="AB87" i="7"/>
  <c r="N88" i="7"/>
  <c r="O87" i="7"/>
  <c r="N89" i="7"/>
  <c r="N90" i="7"/>
  <c r="N75" i="7"/>
  <c r="N76" i="7"/>
  <c r="N77" i="7"/>
  <c r="N78" i="7"/>
  <c r="N79" i="7"/>
  <c r="N80" i="7"/>
  <c r="N81" i="7"/>
  <c r="N82" i="7"/>
  <c r="N83" i="7"/>
  <c r="O75" i="7"/>
  <c r="N84" i="7"/>
  <c r="N85" i="7"/>
  <c r="N63" i="7"/>
  <c r="N64" i="7"/>
  <c r="N65" i="7"/>
  <c r="N66" i="7"/>
  <c r="N67" i="7"/>
  <c r="N68" i="7"/>
  <c r="O63" i="7"/>
  <c r="N53" i="7"/>
  <c r="N54" i="7"/>
  <c r="N55" i="7"/>
  <c r="N56" i="7"/>
  <c r="N57" i="7"/>
  <c r="N58" i="7"/>
  <c r="N59" i="7"/>
  <c r="N60" i="7"/>
  <c r="N61" i="7"/>
  <c r="O53" i="7"/>
  <c r="N43" i="7"/>
  <c r="N44" i="7"/>
  <c r="N45" i="7"/>
  <c r="N46" i="7"/>
  <c r="N47" i="7"/>
  <c r="N48" i="7"/>
  <c r="N49" i="7"/>
  <c r="N50" i="7"/>
  <c r="O43" i="7"/>
  <c r="N73" i="7"/>
  <c r="N33" i="7"/>
  <c r="N34" i="7"/>
  <c r="N35" i="7"/>
  <c r="N36" i="7"/>
  <c r="N37" i="7"/>
  <c r="N38" i="7"/>
  <c r="N39" i="7"/>
  <c r="N40" i="7"/>
  <c r="O33" i="7"/>
  <c r="N23" i="7"/>
  <c r="N24" i="7"/>
  <c r="N25" i="7"/>
  <c r="N26" i="7"/>
  <c r="N27" i="7"/>
  <c r="N28" i="7"/>
  <c r="N29" i="7"/>
  <c r="N30" i="7"/>
  <c r="N31" i="7"/>
  <c r="O23" i="7"/>
  <c r="N10" i="7"/>
  <c r="N11" i="7"/>
  <c r="N12" i="7"/>
  <c r="N13" i="7"/>
  <c r="N14" i="7"/>
  <c r="N15" i="7"/>
  <c r="N16" i="7"/>
  <c r="N17" i="7"/>
  <c r="N18" i="7"/>
  <c r="N19" i="7"/>
  <c r="O10" i="7"/>
  <c r="N4" i="7"/>
  <c r="N123" i="7"/>
  <c r="N5" i="7"/>
  <c r="N6" i="7"/>
  <c r="N127" i="7"/>
  <c r="P89" i="7"/>
  <c r="P90" i="7"/>
  <c r="Q87" i="7"/>
  <c r="P75" i="7"/>
  <c r="P76" i="7"/>
  <c r="Q75" i="7"/>
  <c r="P77" i="7"/>
  <c r="P78" i="7"/>
  <c r="P79" i="7"/>
  <c r="P80" i="7"/>
  <c r="P82" i="7"/>
  <c r="P83" i="7"/>
  <c r="P84" i="7"/>
  <c r="P85" i="7"/>
  <c r="P63" i="7"/>
  <c r="P64" i="7"/>
  <c r="P65" i="7"/>
  <c r="P66" i="7"/>
  <c r="P67" i="7"/>
  <c r="P68" i="7"/>
  <c r="Q63" i="7"/>
  <c r="P53" i="7"/>
  <c r="P54" i="7"/>
  <c r="P55" i="7"/>
  <c r="P56" i="7"/>
  <c r="P57" i="7"/>
  <c r="P58" i="7"/>
  <c r="P59" i="7"/>
  <c r="P60" i="7"/>
  <c r="P61" i="7"/>
  <c r="Q53" i="7"/>
  <c r="P43" i="7"/>
  <c r="P44" i="7"/>
  <c r="Q43" i="7"/>
  <c r="P45" i="7"/>
  <c r="P46" i="7"/>
  <c r="P47" i="7"/>
  <c r="P48" i="7"/>
  <c r="P49" i="7"/>
  <c r="P50" i="7"/>
  <c r="P34" i="7"/>
  <c r="P35" i="7"/>
  <c r="P37" i="7"/>
  <c r="P38" i="7"/>
  <c r="P39" i="7"/>
  <c r="P40" i="7"/>
  <c r="Q33" i="7"/>
  <c r="P23" i="7"/>
  <c r="Q23" i="7"/>
  <c r="P24" i="7"/>
  <c r="P25" i="7"/>
  <c r="P26" i="7"/>
  <c r="P27" i="7"/>
  <c r="P28" i="7"/>
  <c r="P29" i="7"/>
  <c r="P30" i="7"/>
  <c r="P31" i="7"/>
  <c r="P11" i="7"/>
  <c r="P13" i="7"/>
  <c r="P14" i="7"/>
  <c r="P15" i="7"/>
  <c r="P16" i="7"/>
  <c r="P17" i="7"/>
  <c r="P18" i="7"/>
  <c r="P19" i="7"/>
  <c r="P4" i="7"/>
  <c r="P5" i="7"/>
  <c r="P6" i="7"/>
  <c r="P127" i="7"/>
  <c r="R88" i="7"/>
  <c r="S87" i="7"/>
  <c r="R89" i="7"/>
  <c r="R90" i="7"/>
  <c r="R75" i="7"/>
  <c r="R76" i="7"/>
  <c r="R77" i="7"/>
  <c r="R78" i="7"/>
  <c r="R79" i="7"/>
  <c r="R80" i="7"/>
  <c r="R81" i="7"/>
  <c r="S75" i="7"/>
  <c r="R82" i="7"/>
  <c r="R83" i="7"/>
  <c r="R84" i="7"/>
  <c r="R85" i="7"/>
  <c r="R63" i="7"/>
  <c r="R64" i="7"/>
  <c r="S63" i="7"/>
  <c r="R65" i="7"/>
  <c r="R66" i="7"/>
  <c r="R67" i="7"/>
  <c r="R68" i="7"/>
  <c r="R53" i="7"/>
  <c r="R54" i="7"/>
  <c r="S53" i="7"/>
  <c r="R55" i="7"/>
  <c r="R56" i="7"/>
  <c r="R57" i="7"/>
  <c r="R58" i="7"/>
  <c r="R60" i="7"/>
  <c r="R61" i="7"/>
  <c r="R43" i="7"/>
  <c r="R44" i="7"/>
  <c r="R45" i="7"/>
  <c r="R46" i="7"/>
  <c r="R47" i="7"/>
  <c r="R48" i="7"/>
  <c r="R49" i="7"/>
  <c r="R50" i="7"/>
  <c r="S43" i="7"/>
  <c r="R33" i="7"/>
  <c r="R34" i="7"/>
  <c r="S33" i="7"/>
  <c r="R35" i="7"/>
  <c r="R36" i="7"/>
  <c r="R37" i="7"/>
  <c r="R38" i="7"/>
  <c r="R39" i="7"/>
  <c r="R40" i="7"/>
  <c r="R23" i="7"/>
  <c r="R24" i="7"/>
  <c r="R25" i="7"/>
  <c r="R26" i="7"/>
  <c r="R27" i="7"/>
  <c r="R28" i="7"/>
  <c r="R29" i="7"/>
  <c r="R30" i="7"/>
  <c r="R31" i="7"/>
  <c r="S23" i="7"/>
  <c r="R11" i="7"/>
  <c r="S10" i="7"/>
  <c r="R14" i="7"/>
  <c r="R15" i="7"/>
  <c r="R16" i="7"/>
  <c r="R17" i="7"/>
  <c r="R19" i="7"/>
  <c r="R4" i="7"/>
  <c r="R6" i="7"/>
  <c r="R127" i="7"/>
  <c r="T88" i="7"/>
  <c r="T89" i="7"/>
  <c r="T90" i="7"/>
  <c r="U87" i="7"/>
  <c r="T75" i="7"/>
  <c r="T76" i="7"/>
  <c r="T77" i="7"/>
  <c r="T78" i="7"/>
  <c r="T79" i="7"/>
  <c r="T80" i="7"/>
  <c r="T81" i="7"/>
  <c r="T82" i="7"/>
  <c r="T83" i="7"/>
  <c r="AB83" i="7"/>
  <c r="T84" i="7"/>
  <c r="U75" i="7"/>
  <c r="T63" i="7"/>
  <c r="T64" i="7"/>
  <c r="U63" i="7"/>
  <c r="T65" i="7"/>
  <c r="T66" i="7"/>
  <c r="AB66" i="7"/>
  <c r="T67" i="7"/>
  <c r="T68" i="7"/>
  <c r="AB68" i="7"/>
  <c r="T53" i="7"/>
  <c r="U53" i="7"/>
  <c r="T54" i="7"/>
  <c r="T55" i="7"/>
  <c r="T56" i="7"/>
  <c r="T57" i="7"/>
  <c r="T58" i="7"/>
  <c r="T59" i="7"/>
  <c r="T60" i="7"/>
  <c r="T61" i="7"/>
  <c r="T43" i="7"/>
  <c r="AB43" i="7"/>
  <c r="T44" i="7"/>
  <c r="T45" i="7"/>
  <c r="AB45" i="7"/>
  <c r="T46" i="7"/>
  <c r="T47" i="7"/>
  <c r="AB47" i="7"/>
  <c r="T48" i="7"/>
  <c r="T49" i="7"/>
  <c r="AB49" i="7"/>
  <c r="T50" i="7"/>
  <c r="U43" i="7"/>
  <c r="T33" i="7"/>
  <c r="T34" i="7"/>
  <c r="U33" i="7"/>
  <c r="T35" i="7"/>
  <c r="T36" i="7"/>
  <c r="T37" i="7"/>
  <c r="T38" i="7"/>
  <c r="T39" i="7"/>
  <c r="T40" i="7"/>
  <c r="T23" i="7"/>
  <c r="U23" i="7"/>
  <c r="T24" i="7"/>
  <c r="T25" i="7"/>
  <c r="T26" i="7"/>
  <c r="T27" i="7"/>
  <c r="T28" i="7"/>
  <c r="T29" i="7"/>
  <c r="T30" i="7"/>
  <c r="T31" i="7"/>
  <c r="T10" i="7"/>
  <c r="T11" i="7"/>
  <c r="T12" i="7"/>
  <c r="T13" i="7"/>
  <c r="U10" i="7"/>
  <c r="T14" i="7"/>
  <c r="AB14" i="7"/>
  <c r="T15" i="7"/>
  <c r="T16" i="7"/>
  <c r="AB16" i="7"/>
  <c r="T17" i="7"/>
  <c r="T18" i="7"/>
  <c r="T19" i="7"/>
  <c r="T4" i="7"/>
  <c r="T5" i="7"/>
  <c r="T6" i="7"/>
  <c r="U4" i="7"/>
  <c r="V97" i="7"/>
  <c r="AA97" i="7"/>
  <c r="AB97" i="7"/>
  <c r="Z100" i="7"/>
  <c r="Z101" i="7"/>
  <c r="Z102" i="7"/>
  <c r="Z103" i="7"/>
  <c r="AA100" i="7"/>
  <c r="N100" i="7"/>
  <c r="P100" i="7"/>
  <c r="R100" i="7"/>
  <c r="T100" i="7"/>
  <c r="X100" i="7"/>
  <c r="AB100" i="7"/>
  <c r="N101" i="7"/>
  <c r="P101" i="7"/>
  <c r="R101" i="7"/>
  <c r="T101" i="7"/>
  <c r="X101" i="7"/>
  <c r="AB101" i="7"/>
  <c r="N102" i="7"/>
  <c r="P102" i="7"/>
  <c r="R102" i="7"/>
  <c r="T102" i="7"/>
  <c r="X102" i="7"/>
  <c r="AB102" i="7"/>
  <c r="AC100" i="7"/>
  <c r="N103" i="7"/>
  <c r="P103" i="7"/>
  <c r="R103" i="7"/>
  <c r="T103" i="7"/>
  <c r="X103" i="7"/>
  <c r="AB103" i="7"/>
  <c r="AB90" i="7"/>
  <c r="AB89" i="7"/>
  <c r="AB84" i="7"/>
  <c r="AB82" i="7"/>
  <c r="AB80" i="7"/>
  <c r="AB79" i="7"/>
  <c r="AB78" i="7"/>
  <c r="AB77" i="7"/>
  <c r="AB76" i="7"/>
  <c r="AB75" i="7"/>
  <c r="AB67" i="7"/>
  <c r="AB65" i="7"/>
  <c r="AB63" i="7"/>
  <c r="Z61" i="7"/>
  <c r="AB61" i="7"/>
  <c r="Z60" i="7"/>
  <c r="AB60" i="7"/>
  <c r="Z59" i="7"/>
  <c r="Z58" i="7"/>
  <c r="AB58" i="7"/>
  <c r="Z57" i="7"/>
  <c r="Z56" i="7"/>
  <c r="AB56" i="7"/>
  <c r="AC53" i="7"/>
  <c r="AC53" i="6"/>
  <c r="Z55" i="7"/>
  <c r="Z54" i="7"/>
  <c r="AB54" i="7"/>
  <c r="Z53" i="7"/>
  <c r="AB50" i="7"/>
  <c r="AB48" i="7"/>
  <c r="AB46" i="7"/>
  <c r="AB44" i="7"/>
  <c r="AB40" i="7"/>
  <c r="AB39" i="7"/>
  <c r="AB38" i="7"/>
  <c r="AB37" i="7"/>
  <c r="AB35" i="7"/>
  <c r="AB31" i="7"/>
  <c r="AC23" i="7"/>
  <c r="AB30" i="7"/>
  <c r="AB29" i="7"/>
  <c r="AB28" i="7"/>
  <c r="AB27" i="7"/>
  <c r="AB26" i="7"/>
  <c r="AB25" i="7"/>
  <c r="AB24" i="7"/>
  <c r="AB23" i="7"/>
  <c r="AB123" i="7"/>
  <c r="AB19" i="7"/>
  <c r="AB17" i="7"/>
  <c r="AB15" i="7"/>
  <c r="AB11" i="7"/>
  <c r="AB6" i="7"/>
  <c r="AB4" i="7"/>
  <c r="X113" i="8"/>
  <c r="Y100" i="8"/>
  <c r="AD23" i="9"/>
  <c r="AJ4" i="9"/>
  <c r="AI73" i="9"/>
  <c r="AH4" i="9"/>
  <c r="AF4" i="9"/>
  <c r="AD4" i="9"/>
  <c r="AB4" i="9"/>
  <c r="AA73" i="9"/>
  <c r="Z4" i="9"/>
  <c r="X4" i="9"/>
  <c r="X100" i="9"/>
  <c r="W111" i="9"/>
  <c r="X75" i="9"/>
  <c r="AJ75" i="9"/>
  <c r="AH75" i="9"/>
  <c r="AF75" i="9"/>
  <c r="AD75" i="9"/>
  <c r="AB75" i="9"/>
  <c r="Z75" i="9"/>
  <c r="V75" i="9"/>
  <c r="R4" i="9"/>
  <c r="AB33" i="9"/>
  <c r="V4" i="9"/>
  <c r="U8" i="9"/>
  <c r="R10" i="9"/>
  <c r="T10" i="9"/>
  <c r="V10" i="9"/>
  <c r="X10" i="9"/>
  <c r="Z10" i="9"/>
  <c r="AB10" i="9"/>
  <c r="AD10" i="9"/>
  <c r="AF10" i="9"/>
  <c r="AH10" i="9"/>
  <c r="AJ10" i="9"/>
  <c r="R33" i="9"/>
  <c r="V33" i="9"/>
  <c r="X33" i="9"/>
  <c r="Z33" i="9"/>
  <c r="AD33" i="9"/>
  <c r="AF33" i="9"/>
  <c r="AH33" i="9"/>
  <c r="AJ33" i="9"/>
  <c r="R43" i="9"/>
  <c r="T43" i="9"/>
  <c r="V43" i="9"/>
  <c r="X43" i="9"/>
  <c r="Z43" i="9"/>
  <c r="AB43" i="9"/>
  <c r="AD43" i="9"/>
  <c r="AF43" i="9"/>
  <c r="AH43" i="9"/>
  <c r="AJ43" i="9"/>
  <c r="R63" i="9"/>
  <c r="Q73" i="9"/>
  <c r="Q92" i="9"/>
  <c r="T63" i="9"/>
  <c r="V63" i="9"/>
  <c r="X63" i="9"/>
  <c r="Z63" i="9"/>
  <c r="AB63" i="9"/>
  <c r="AD63" i="9"/>
  <c r="AC73" i="9"/>
  <c r="AF63" i="9"/>
  <c r="AH63" i="9"/>
  <c r="AJ63" i="9"/>
  <c r="AK69" i="9"/>
  <c r="AL63" i="9"/>
  <c r="AK73" i="9"/>
  <c r="AK92" i="9"/>
  <c r="S73" i="9"/>
  <c r="Y73" i="9"/>
  <c r="AG73" i="9"/>
  <c r="R75" i="9"/>
  <c r="T75" i="9"/>
  <c r="R87" i="9"/>
  <c r="T87" i="9"/>
  <c r="V87" i="9"/>
  <c r="X87" i="9"/>
  <c r="Z87" i="9"/>
  <c r="AB87" i="9"/>
  <c r="AD87" i="9"/>
  <c r="AF87" i="9"/>
  <c r="AH87" i="9"/>
  <c r="AG92" i="9"/>
  <c r="AG94" i="9"/>
  <c r="AJ87" i="9"/>
  <c r="Y92" i="9"/>
  <c r="Y94" i="9"/>
  <c r="AN95" i="9"/>
  <c r="R100" i="9"/>
  <c r="T100" i="9"/>
  <c r="V100" i="9"/>
  <c r="Z100" i="9"/>
  <c r="AB100" i="9"/>
  <c r="AD100" i="9"/>
  <c r="AF100" i="9"/>
  <c r="AH100" i="9"/>
  <c r="AJ100" i="9"/>
  <c r="AL100" i="9"/>
  <c r="Q111" i="9"/>
  <c r="S111" i="9"/>
  <c r="U111" i="9"/>
  <c r="Y111" i="9"/>
  <c r="Y113" i="9"/>
  <c r="AA111" i="9"/>
  <c r="AC111" i="9"/>
  <c r="AC113" i="9"/>
  <c r="AE111" i="9"/>
  <c r="AG111" i="9"/>
  <c r="AG113" i="9"/>
  <c r="AI111" i="9"/>
  <c r="AK111" i="9"/>
  <c r="AK113" i="9"/>
  <c r="Q113" i="9"/>
  <c r="S113" i="9"/>
  <c r="U113" i="9"/>
  <c r="W113" i="9"/>
  <c r="AA113" i="9"/>
  <c r="AE113" i="9"/>
  <c r="AI113" i="9"/>
  <c r="Z113" i="7"/>
  <c r="AC97" i="6"/>
  <c r="AC73" i="6"/>
  <c r="AL50" i="2"/>
  <c r="V50" i="6"/>
  <c r="AL33" i="2"/>
  <c r="V33" i="6"/>
  <c r="AJ29" i="3"/>
  <c r="N29" i="6"/>
  <c r="AL10" i="2"/>
  <c r="V10" i="6"/>
  <c r="AL15" i="2"/>
  <c r="V15" i="6"/>
  <c r="AL7" i="2"/>
  <c r="V7" i="6"/>
  <c r="AN97" i="3"/>
  <c r="AN103" i="3"/>
  <c r="AN102" i="3"/>
  <c r="AN101" i="3"/>
  <c r="AO100" i="3"/>
  <c r="AN111" i="3"/>
  <c r="AN100" i="3"/>
  <c r="AN89" i="3"/>
  <c r="AN88" i="3"/>
  <c r="AN87" i="3"/>
  <c r="AN86" i="3"/>
  <c r="AN85" i="3"/>
  <c r="AN84" i="3"/>
  <c r="AN83" i="3"/>
  <c r="AN82" i="3"/>
  <c r="AN81" i="3"/>
  <c r="AN80" i="3"/>
  <c r="AN79" i="3"/>
  <c r="AN78" i="3"/>
  <c r="AN77" i="3"/>
  <c r="AN76" i="3"/>
  <c r="AN75" i="3"/>
  <c r="AO75" i="3"/>
  <c r="AN68" i="3"/>
  <c r="AN67" i="3"/>
  <c r="AN66" i="3"/>
  <c r="AN65" i="3"/>
  <c r="AN64" i="3"/>
  <c r="AN63" i="3"/>
  <c r="AN62" i="3"/>
  <c r="AN61" i="3"/>
  <c r="AN60" i="3"/>
  <c r="AN59" i="3"/>
  <c r="AN58" i="3"/>
  <c r="AN57" i="3"/>
  <c r="AN56" i="3"/>
  <c r="AN55" i="3"/>
  <c r="AN54" i="3"/>
  <c r="AN53" i="3"/>
  <c r="AO53" i="3"/>
  <c r="AN50" i="3"/>
  <c r="AN49" i="3"/>
  <c r="AN48" i="3"/>
  <c r="AN47" i="3"/>
  <c r="AN46" i="3"/>
  <c r="AN45" i="3"/>
  <c r="AN44" i="3"/>
  <c r="AN43" i="3"/>
  <c r="AN40" i="3"/>
  <c r="AN39" i="3"/>
  <c r="AN38" i="3"/>
  <c r="AN37" i="3"/>
  <c r="AN36" i="3"/>
  <c r="AN35" i="3"/>
  <c r="AN34" i="3"/>
  <c r="AN33" i="3"/>
  <c r="AO33" i="3"/>
  <c r="AN31" i="3"/>
  <c r="AN30" i="3"/>
  <c r="AN29" i="3"/>
  <c r="AN28" i="3"/>
  <c r="AN27" i="3"/>
  <c r="AN26" i="3"/>
  <c r="AN25" i="3"/>
  <c r="AN24" i="3"/>
  <c r="AN23" i="3"/>
  <c r="AN19" i="3"/>
  <c r="AN18" i="3"/>
  <c r="AN17" i="3"/>
  <c r="AN16" i="3"/>
  <c r="AN15" i="3"/>
  <c r="AN14" i="3"/>
  <c r="AN13" i="3"/>
  <c r="AN12" i="3"/>
  <c r="AN11" i="3"/>
  <c r="AO10" i="3"/>
  <c r="AN10" i="3"/>
  <c r="AN5" i="3"/>
  <c r="AN6" i="3"/>
  <c r="AN7" i="3"/>
  <c r="AN8" i="3"/>
  <c r="AN4" i="3"/>
  <c r="AO63" i="3"/>
  <c r="AO43" i="3"/>
  <c r="AO23" i="3"/>
  <c r="AO4" i="3"/>
  <c r="AN69" i="3"/>
  <c r="AE113" i="6"/>
  <c r="AE8" i="6"/>
  <c r="AE7" i="6"/>
  <c r="AE6" i="6"/>
  <c r="AE5" i="6"/>
  <c r="V103" i="8"/>
  <c r="V102" i="8"/>
  <c r="V101" i="8"/>
  <c r="W100" i="8"/>
  <c r="V100" i="8"/>
  <c r="V86" i="8"/>
  <c r="T103" i="8"/>
  <c r="T102" i="8"/>
  <c r="T101" i="8"/>
  <c r="T100" i="8"/>
  <c r="R103" i="8"/>
  <c r="R102" i="8"/>
  <c r="R101" i="8"/>
  <c r="R100" i="8"/>
  <c r="S100" i="8"/>
  <c r="R62" i="8"/>
  <c r="P103" i="8"/>
  <c r="P102" i="8"/>
  <c r="Q100" i="8"/>
  <c r="P101" i="8"/>
  <c r="P100" i="8"/>
  <c r="N103" i="8"/>
  <c r="Z103" i="8"/>
  <c r="N102" i="8"/>
  <c r="N101" i="8"/>
  <c r="O100" i="8"/>
  <c r="N100" i="8"/>
  <c r="Z8" i="8"/>
  <c r="Z20" i="8"/>
  <c r="Z22" i="8"/>
  <c r="N32" i="8"/>
  <c r="Z42" i="8"/>
  <c r="Z51" i="8"/>
  <c r="Z69" i="8"/>
  <c r="AC95" i="8"/>
  <c r="U100" i="8"/>
  <c r="Z100" i="8"/>
  <c r="Z102" i="8"/>
  <c r="N113" i="8"/>
  <c r="P113" i="8"/>
  <c r="R113" i="8"/>
  <c r="T113" i="8"/>
  <c r="V113" i="8"/>
  <c r="Z113" i="8"/>
  <c r="W4" i="7"/>
  <c r="AB8" i="7"/>
  <c r="W10" i="7"/>
  <c r="V73" i="7"/>
  <c r="AB20" i="7"/>
  <c r="AB22" i="7"/>
  <c r="W23" i="7"/>
  <c r="N32" i="7"/>
  <c r="W33" i="7"/>
  <c r="AB42" i="7"/>
  <c r="W43" i="7"/>
  <c r="AB51" i="7"/>
  <c r="W63" i="7"/>
  <c r="AB69" i="7"/>
  <c r="W75" i="7"/>
  <c r="W87" i="7"/>
  <c r="V92" i="7"/>
  <c r="V94" i="7"/>
  <c r="AE95" i="7"/>
  <c r="O100" i="7"/>
  <c r="Q100" i="7"/>
  <c r="S100" i="7"/>
  <c r="U100" i="7"/>
  <c r="W100" i="7"/>
  <c r="Y100" i="7"/>
  <c r="N113" i="7"/>
  <c r="P113" i="7"/>
  <c r="R113" i="7"/>
  <c r="T113" i="7"/>
  <c r="V113" i="7"/>
  <c r="X113" i="7"/>
  <c r="AB113" i="7"/>
  <c r="AJ4" i="3"/>
  <c r="N4" i="6"/>
  <c r="N32" i="6"/>
  <c r="Z8" i="6"/>
  <c r="Z20" i="6"/>
  <c r="Z22" i="6"/>
  <c r="Z42" i="6"/>
  <c r="Z51" i="6"/>
  <c r="Z69" i="6"/>
  <c r="AC95" i="6"/>
  <c r="S100" i="6"/>
  <c r="Y100" i="6"/>
  <c r="N113" i="6"/>
  <c r="P113" i="6"/>
  <c r="R113" i="6"/>
  <c r="T113" i="6"/>
  <c r="X113" i="6"/>
  <c r="V113" i="6"/>
  <c r="Z113" i="6"/>
  <c r="AK23" i="5"/>
  <c r="AI23" i="5"/>
  <c r="AO63" i="5"/>
  <c r="AN86" i="5"/>
  <c r="AN62" i="5"/>
  <c r="AN52" i="5"/>
  <c r="AN51" i="5"/>
  <c r="AN42" i="5"/>
  <c r="AN41" i="5"/>
  <c r="AN32" i="5"/>
  <c r="AN22" i="5"/>
  <c r="AN21" i="5"/>
  <c r="AN20" i="5"/>
  <c r="AN9" i="5"/>
  <c r="AN8" i="5"/>
  <c r="AE23" i="5"/>
  <c r="U33" i="5"/>
  <c r="U63" i="5"/>
  <c r="U53" i="5"/>
  <c r="U43" i="5"/>
  <c r="U23" i="5"/>
  <c r="U10" i="5"/>
  <c r="U4" i="5"/>
  <c r="U87" i="5"/>
  <c r="U75" i="5"/>
  <c r="S4" i="5"/>
  <c r="W4" i="5"/>
  <c r="Y4" i="5"/>
  <c r="AA4" i="5"/>
  <c r="AE4" i="5"/>
  <c r="AG4" i="5"/>
  <c r="AI4" i="5"/>
  <c r="AK4" i="5"/>
  <c r="AM4" i="5"/>
  <c r="O10" i="5"/>
  <c r="Q10" i="5"/>
  <c r="S10" i="5"/>
  <c r="W10" i="5"/>
  <c r="Y10" i="5"/>
  <c r="X73" i="5"/>
  <c r="X92" i="5"/>
  <c r="X94" i="5"/>
  <c r="AA10" i="5"/>
  <c r="AE10" i="5"/>
  <c r="AG10" i="5"/>
  <c r="AI10" i="5"/>
  <c r="AK10" i="5"/>
  <c r="AM10" i="5"/>
  <c r="AO10" i="5"/>
  <c r="W23" i="5"/>
  <c r="AO23" i="5"/>
  <c r="O33" i="5"/>
  <c r="Q33" i="5"/>
  <c r="S33" i="5"/>
  <c r="W33" i="5"/>
  <c r="Y33" i="5"/>
  <c r="AA33" i="5"/>
  <c r="AE33" i="5"/>
  <c r="AG33" i="5"/>
  <c r="AI33" i="5"/>
  <c r="AK33" i="5"/>
  <c r="AM33" i="5"/>
  <c r="AO33" i="5"/>
  <c r="O43" i="5"/>
  <c r="Q43" i="5"/>
  <c r="S43" i="5"/>
  <c r="W43" i="5"/>
  <c r="Y43" i="5"/>
  <c r="AA43" i="5"/>
  <c r="AE43" i="5"/>
  <c r="AG43" i="5"/>
  <c r="AI43" i="5"/>
  <c r="AK43" i="5"/>
  <c r="AM43" i="5"/>
  <c r="AO43" i="5"/>
  <c r="AM53" i="5"/>
  <c r="AO53" i="5"/>
  <c r="O63" i="5"/>
  <c r="Q63" i="5"/>
  <c r="S63" i="5"/>
  <c r="W63" i="5"/>
  <c r="Y63" i="5"/>
  <c r="AA63" i="5"/>
  <c r="AE63" i="5"/>
  <c r="AG63" i="5"/>
  <c r="AI63" i="5"/>
  <c r="AK63" i="5"/>
  <c r="AM63" i="5"/>
  <c r="AN69" i="5"/>
  <c r="N73" i="5"/>
  <c r="N92" i="5"/>
  <c r="N94" i="5"/>
  <c r="P73" i="5"/>
  <c r="R73" i="5"/>
  <c r="V73" i="5"/>
  <c r="V92" i="5"/>
  <c r="Z73" i="5"/>
  <c r="AD73" i="5"/>
  <c r="AF73" i="5"/>
  <c r="AF92" i="5"/>
  <c r="AF94" i="5"/>
  <c r="AJ73" i="5"/>
  <c r="AL73" i="5"/>
  <c r="O75" i="5"/>
  <c r="Q75" i="5"/>
  <c r="S75" i="5"/>
  <c r="W75" i="5"/>
  <c r="Y75" i="5"/>
  <c r="AA75" i="5"/>
  <c r="AE75" i="5"/>
  <c r="AG75" i="5"/>
  <c r="AI75" i="5"/>
  <c r="AK75" i="5"/>
  <c r="AM75" i="5"/>
  <c r="AO75" i="5"/>
  <c r="O87" i="5"/>
  <c r="Q87" i="5"/>
  <c r="S87" i="5"/>
  <c r="W87" i="5"/>
  <c r="Y87" i="5"/>
  <c r="AA87" i="5"/>
  <c r="AE87" i="5"/>
  <c r="AG87" i="5"/>
  <c r="AI87" i="5"/>
  <c r="AK87" i="5"/>
  <c r="AM87" i="5"/>
  <c r="AO87" i="5"/>
  <c r="P92" i="5"/>
  <c r="Z92" i="5"/>
  <c r="Z94" i="5"/>
  <c r="AD92" i="5"/>
  <c r="AJ92" i="5"/>
  <c r="AJ94" i="5"/>
  <c r="AL92" i="5"/>
  <c r="P94" i="5"/>
  <c r="AB94" i="5"/>
  <c r="AD94" i="5"/>
  <c r="AL94" i="5"/>
  <c r="AQ95" i="5"/>
  <c r="O100" i="5"/>
  <c r="Q100" i="5"/>
  <c r="S100" i="5"/>
  <c r="U100" i="5"/>
  <c r="W100" i="5"/>
  <c r="Y100" i="5"/>
  <c r="AA100" i="5"/>
  <c r="AC100" i="5"/>
  <c r="AE100" i="5"/>
  <c r="AG100" i="5"/>
  <c r="AI100" i="5"/>
  <c r="AK100" i="5"/>
  <c r="AM100" i="5"/>
  <c r="AO100" i="5"/>
  <c r="N111" i="5"/>
  <c r="N113" i="5"/>
  <c r="P111" i="5"/>
  <c r="R111" i="5"/>
  <c r="R113" i="5"/>
  <c r="T111" i="5"/>
  <c r="V111" i="5"/>
  <c r="V113" i="5"/>
  <c r="X111" i="5"/>
  <c r="Z111" i="5"/>
  <c r="Z113" i="5"/>
  <c r="AB111" i="5"/>
  <c r="AD111" i="5"/>
  <c r="AD113" i="5"/>
  <c r="AF111" i="5"/>
  <c r="AH111" i="5"/>
  <c r="AH113" i="5"/>
  <c r="AJ111" i="5"/>
  <c r="AL111" i="5"/>
  <c r="AL113" i="5"/>
  <c r="AN111" i="5"/>
  <c r="AN112" i="5"/>
  <c r="P113" i="5"/>
  <c r="T113" i="5"/>
  <c r="X113" i="5"/>
  <c r="AB113" i="5"/>
  <c r="AF113" i="5"/>
  <c r="AJ113" i="5"/>
  <c r="AN113" i="5"/>
  <c r="U33" i="4"/>
  <c r="U4" i="4"/>
  <c r="U87" i="4"/>
  <c r="S4" i="4"/>
  <c r="W4" i="4"/>
  <c r="W10" i="4"/>
  <c r="W33" i="4"/>
  <c r="W87" i="4"/>
  <c r="W75" i="4"/>
  <c r="Y4" i="4"/>
  <c r="Y10" i="4"/>
  <c r="Y33" i="4"/>
  <c r="Y87" i="4"/>
  <c r="AA4" i="4"/>
  <c r="AC4" i="4"/>
  <c r="AE4" i="4"/>
  <c r="AG4" i="4"/>
  <c r="AI4" i="4"/>
  <c r="AK4" i="4"/>
  <c r="AM4" i="4"/>
  <c r="AO4" i="4"/>
  <c r="AQ4" i="4"/>
  <c r="AS4" i="4"/>
  <c r="AU4" i="4"/>
  <c r="AY95" i="4"/>
  <c r="AV90" i="4"/>
  <c r="P90" i="6"/>
  <c r="AV89" i="4"/>
  <c r="P89" i="6"/>
  <c r="AV85" i="4"/>
  <c r="P85" i="6"/>
  <c r="AV84" i="4"/>
  <c r="P84" i="6"/>
  <c r="AV83" i="4"/>
  <c r="P83" i="6"/>
  <c r="AV82" i="4"/>
  <c r="P82" i="6"/>
  <c r="AV80" i="4"/>
  <c r="P80" i="6"/>
  <c r="AV79" i="4"/>
  <c r="P79" i="6"/>
  <c r="AV78" i="4"/>
  <c r="P78" i="6"/>
  <c r="AV77" i="4"/>
  <c r="P77" i="6"/>
  <c r="AV76" i="4"/>
  <c r="P76" i="6"/>
  <c r="AV75" i="4"/>
  <c r="P75" i="6"/>
  <c r="AV68" i="4"/>
  <c r="P68" i="6"/>
  <c r="AV67" i="4"/>
  <c r="P67" i="6"/>
  <c r="AV66" i="4"/>
  <c r="P66" i="6"/>
  <c r="AV65" i="4"/>
  <c r="P65" i="6"/>
  <c r="AV64" i="4"/>
  <c r="P64" i="6"/>
  <c r="AV63" i="4"/>
  <c r="P63" i="6"/>
  <c r="AV103" i="4"/>
  <c r="P103" i="6"/>
  <c r="AV102" i="4"/>
  <c r="P102" i="6"/>
  <c r="AV101" i="4"/>
  <c r="P101" i="6"/>
  <c r="AV100" i="4"/>
  <c r="P100" i="6"/>
  <c r="AV61" i="4"/>
  <c r="P61" i="6"/>
  <c r="AV60" i="4"/>
  <c r="P60" i="6"/>
  <c r="AV59" i="4"/>
  <c r="P59" i="6"/>
  <c r="AV58" i="4"/>
  <c r="P58" i="6"/>
  <c r="AV57" i="4"/>
  <c r="P57" i="6"/>
  <c r="AV56" i="4"/>
  <c r="P56" i="6"/>
  <c r="AV55" i="4"/>
  <c r="P55" i="6"/>
  <c r="AV54" i="4"/>
  <c r="P54" i="6"/>
  <c r="AV53" i="4"/>
  <c r="P53" i="6"/>
  <c r="Q53" i="6"/>
  <c r="AV50" i="4"/>
  <c r="P50" i="6"/>
  <c r="AV49" i="4"/>
  <c r="P49" i="6"/>
  <c r="AV48" i="4"/>
  <c r="P48" i="6"/>
  <c r="AV47" i="4"/>
  <c r="P47" i="6"/>
  <c r="AV46" i="4"/>
  <c r="P46" i="6"/>
  <c r="AV45" i="4"/>
  <c r="P45" i="6"/>
  <c r="AV44" i="4"/>
  <c r="P44" i="6"/>
  <c r="AV43" i="4"/>
  <c r="P43" i="6"/>
  <c r="AV40" i="4"/>
  <c r="P40" i="6"/>
  <c r="AV39" i="4"/>
  <c r="P39" i="6"/>
  <c r="AV38" i="4"/>
  <c r="P38" i="6"/>
  <c r="AV37" i="4"/>
  <c r="P37" i="6"/>
  <c r="AV35" i="4"/>
  <c r="P35" i="6"/>
  <c r="AV34" i="4"/>
  <c r="P34" i="6"/>
  <c r="AV31" i="4"/>
  <c r="P31" i="6"/>
  <c r="AV30" i="4"/>
  <c r="P30" i="6"/>
  <c r="AV29" i="4"/>
  <c r="P29" i="6"/>
  <c r="AV28" i="4"/>
  <c r="P28" i="6"/>
  <c r="AV27" i="4"/>
  <c r="P27" i="6"/>
  <c r="AV26" i="4"/>
  <c r="P26" i="6"/>
  <c r="AV25" i="4"/>
  <c r="P25" i="6"/>
  <c r="AV24" i="4"/>
  <c r="P24" i="6"/>
  <c r="AV23" i="4"/>
  <c r="P23" i="6"/>
  <c r="AV19" i="4"/>
  <c r="P19" i="6"/>
  <c r="AV17" i="4"/>
  <c r="P17" i="6"/>
  <c r="AV16" i="4"/>
  <c r="P16" i="6"/>
  <c r="AV15" i="4"/>
  <c r="P15" i="6"/>
  <c r="AV14" i="4"/>
  <c r="P14" i="6"/>
  <c r="AV13" i="4"/>
  <c r="P13" i="6"/>
  <c r="AV11" i="4"/>
  <c r="P11" i="6"/>
  <c r="AV6" i="4"/>
  <c r="P6" i="6"/>
  <c r="AV5" i="4"/>
  <c r="AO53" i="4"/>
  <c r="Y23" i="4"/>
  <c r="W23" i="4"/>
  <c r="U23" i="4"/>
  <c r="AS100" i="4"/>
  <c r="AR111" i="4"/>
  <c r="AR113" i="4"/>
  <c r="AS87" i="4"/>
  <c r="AS75" i="4"/>
  <c r="AS63" i="4"/>
  <c r="AS43" i="4"/>
  <c r="AS33" i="4"/>
  <c r="AS10" i="4"/>
  <c r="AR73" i="4"/>
  <c r="AR92" i="4"/>
  <c r="AQ100" i="4"/>
  <c r="AP111" i="4"/>
  <c r="AP113" i="4"/>
  <c r="AQ87" i="4"/>
  <c r="AQ75" i="4"/>
  <c r="AQ63" i="4"/>
  <c r="AP73" i="4"/>
  <c r="AQ43" i="4"/>
  <c r="AQ33" i="4"/>
  <c r="AQ10" i="4"/>
  <c r="AO100" i="4"/>
  <c r="AN111" i="4"/>
  <c r="AN113" i="4"/>
  <c r="AO87" i="4"/>
  <c r="AO75" i="4"/>
  <c r="AO63" i="4"/>
  <c r="AN73" i="4"/>
  <c r="AO43" i="4"/>
  <c r="AO33" i="4"/>
  <c r="AO10" i="4"/>
  <c r="AM100" i="4"/>
  <c r="AL111" i="4"/>
  <c r="AL113" i="4"/>
  <c r="AM87" i="4"/>
  <c r="AM75" i="4"/>
  <c r="AM63" i="4"/>
  <c r="AL73" i="4"/>
  <c r="AM43" i="4"/>
  <c r="AM33" i="4"/>
  <c r="AM10" i="4"/>
  <c r="U100" i="4"/>
  <c r="T111" i="4"/>
  <c r="T113" i="4"/>
  <c r="U75" i="4"/>
  <c r="U63" i="4"/>
  <c r="T73" i="4"/>
  <c r="U43" i="4"/>
  <c r="U10" i="4"/>
  <c r="X8" i="4"/>
  <c r="O10" i="4"/>
  <c r="Q10" i="4"/>
  <c r="S10" i="4"/>
  <c r="AA10" i="4"/>
  <c r="AC10" i="4"/>
  <c r="AE10" i="4"/>
  <c r="AG10" i="4"/>
  <c r="AI10" i="4"/>
  <c r="AK10" i="4"/>
  <c r="AU10" i="4"/>
  <c r="O33" i="4"/>
  <c r="Q33" i="4"/>
  <c r="S33" i="4"/>
  <c r="AA33" i="4"/>
  <c r="AC33" i="4"/>
  <c r="AE33" i="4"/>
  <c r="AG33" i="4"/>
  <c r="AI33" i="4"/>
  <c r="AK33" i="4"/>
  <c r="AU33" i="4"/>
  <c r="O43" i="4"/>
  <c r="Q43" i="4"/>
  <c r="S43" i="4"/>
  <c r="W43" i="4"/>
  <c r="Y43" i="4"/>
  <c r="AA43" i="4"/>
  <c r="AC43" i="4"/>
  <c r="AE43" i="4"/>
  <c r="AG43" i="4"/>
  <c r="AI43" i="4"/>
  <c r="AK43" i="4"/>
  <c r="AU43" i="4"/>
  <c r="AW43" i="4"/>
  <c r="O63" i="4"/>
  <c r="N73" i="4"/>
  <c r="N92" i="4"/>
  <c r="N94" i="4"/>
  <c r="Q63" i="4"/>
  <c r="P73" i="4"/>
  <c r="S63" i="4"/>
  <c r="R73" i="4"/>
  <c r="W63" i="4"/>
  <c r="V73" i="4"/>
  <c r="Y63" i="4"/>
  <c r="X73" i="4"/>
  <c r="AA63" i="4"/>
  <c r="Z73" i="4"/>
  <c r="AC63" i="4"/>
  <c r="AB73" i="4"/>
  <c r="AE63" i="4"/>
  <c r="AD73" i="4"/>
  <c r="AG63" i="4"/>
  <c r="AF73" i="4"/>
  <c r="AI63" i="4"/>
  <c r="AH73" i="4"/>
  <c r="AK63" i="4"/>
  <c r="AJ73" i="4"/>
  <c r="AU63" i="4"/>
  <c r="AT73" i="4"/>
  <c r="AV69" i="4"/>
  <c r="AW63" i="4"/>
  <c r="O75" i="4"/>
  <c r="Q75" i="4"/>
  <c r="S75" i="4"/>
  <c r="Y75" i="4"/>
  <c r="X92" i="4"/>
  <c r="X94" i="4"/>
  <c r="AA75" i="4"/>
  <c r="AC75" i="4"/>
  <c r="AE75" i="4"/>
  <c r="AG75" i="4"/>
  <c r="AI75" i="4"/>
  <c r="AK75" i="4"/>
  <c r="AU75" i="4"/>
  <c r="O87" i="4"/>
  <c r="Q87" i="4"/>
  <c r="S87" i="4"/>
  <c r="AA87" i="4"/>
  <c r="AC87" i="4"/>
  <c r="AE87" i="4"/>
  <c r="AG87" i="4"/>
  <c r="AF92" i="4"/>
  <c r="AF94" i="4"/>
  <c r="AI87" i="4"/>
  <c r="AK87" i="4"/>
  <c r="AJ92" i="4"/>
  <c r="AJ94" i="4"/>
  <c r="AU87" i="4"/>
  <c r="AV97" i="4"/>
  <c r="P97" i="6"/>
  <c r="O100" i="4"/>
  <c r="Q100" i="4"/>
  <c r="P111" i="4"/>
  <c r="P113" i="4"/>
  <c r="S100" i="4"/>
  <c r="R111" i="4"/>
  <c r="R113" i="4"/>
  <c r="W100" i="4"/>
  <c r="Y100" i="4"/>
  <c r="X111" i="4"/>
  <c r="X113" i="4"/>
  <c r="AA100" i="4"/>
  <c r="Z111" i="4"/>
  <c r="Z113" i="4"/>
  <c r="AC100" i="4"/>
  <c r="AE100" i="4"/>
  <c r="AD111" i="4"/>
  <c r="AD113" i="4"/>
  <c r="AG100" i="4"/>
  <c r="AI100" i="4"/>
  <c r="AH111" i="4"/>
  <c r="AH113" i="4"/>
  <c r="AK100" i="4"/>
  <c r="AU100" i="4"/>
  <c r="AT111" i="4"/>
  <c r="AT113" i="4"/>
  <c r="AW100" i="4"/>
  <c r="AV111" i="4"/>
  <c r="AV113" i="4"/>
  <c r="N111" i="4"/>
  <c r="V111" i="4"/>
  <c r="V113" i="4"/>
  <c r="AB111" i="4"/>
  <c r="AF111" i="4"/>
  <c r="AJ111" i="4"/>
  <c r="AV112" i="4"/>
  <c r="N113" i="4"/>
  <c r="AB113" i="4"/>
  <c r="AF113" i="4"/>
  <c r="AJ113" i="4"/>
  <c r="AI4" i="3"/>
  <c r="AG4" i="3"/>
  <c r="AG43" i="3"/>
  <c r="AE43" i="3"/>
  <c r="AG33" i="3"/>
  <c r="AE33" i="3"/>
  <c r="AE10" i="3"/>
  <c r="AE4" i="3"/>
  <c r="AJ103" i="3"/>
  <c r="N103" i="6"/>
  <c r="AJ102" i="3"/>
  <c r="N102" i="6"/>
  <c r="AJ101" i="3"/>
  <c r="N101" i="6"/>
  <c r="AJ100" i="3"/>
  <c r="N100" i="6"/>
  <c r="Q53" i="3"/>
  <c r="Q23" i="3"/>
  <c r="AJ63" i="3"/>
  <c r="N63" i="6"/>
  <c r="AJ90" i="3"/>
  <c r="N90" i="6"/>
  <c r="AJ89" i="3"/>
  <c r="N89" i="6"/>
  <c r="AJ88" i="3"/>
  <c r="N88" i="6"/>
  <c r="AJ85" i="3"/>
  <c r="N85" i="6"/>
  <c r="AJ84" i="3"/>
  <c r="N84" i="6"/>
  <c r="AJ83" i="3"/>
  <c r="N83" i="6"/>
  <c r="AJ82" i="3"/>
  <c r="N82" i="6"/>
  <c r="AJ81" i="3"/>
  <c r="N81" i="6"/>
  <c r="AJ80" i="3"/>
  <c r="N80" i="6"/>
  <c r="AJ79" i="3"/>
  <c r="N79" i="6"/>
  <c r="AJ78" i="3"/>
  <c r="N78" i="6"/>
  <c r="AJ77" i="3"/>
  <c r="N77" i="6"/>
  <c r="AJ76" i="3"/>
  <c r="N76" i="6"/>
  <c r="AJ75" i="3"/>
  <c r="N75" i="6"/>
  <c r="AJ68" i="3"/>
  <c r="N68" i="6"/>
  <c r="AJ67" i="3"/>
  <c r="N67" i="6"/>
  <c r="AJ65" i="3"/>
  <c r="N65" i="6"/>
  <c r="AJ64" i="3"/>
  <c r="N64" i="6"/>
  <c r="AJ61" i="3"/>
  <c r="N61" i="6"/>
  <c r="AJ60" i="3"/>
  <c r="N60" i="6"/>
  <c r="AJ59" i="3"/>
  <c r="N59" i="6"/>
  <c r="AJ58" i="3"/>
  <c r="N58" i="6"/>
  <c r="AJ57" i="3"/>
  <c r="N57" i="6"/>
  <c r="AJ56" i="3"/>
  <c r="N56" i="6"/>
  <c r="AJ55" i="3"/>
  <c r="N55" i="6"/>
  <c r="AJ54" i="3"/>
  <c r="N54" i="6"/>
  <c r="AJ53" i="3"/>
  <c r="N53" i="6"/>
  <c r="AJ50" i="3"/>
  <c r="N50" i="6"/>
  <c r="Z50" i="6"/>
  <c r="AJ49" i="3"/>
  <c r="N49" i="6"/>
  <c r="AJ48" i="3"/>
  <c r="N48" i="6"/>
  <c r="AJ47" i="3"/>
  <c r="N47" i="6"/>
  <c r="AJ46" i="3"/>
  <c r="N46" i="6"/>
  <c r="AJ52" i="3"/>
  <c r="AN52" i="3"/>
  <c r="AJ51" i="3"/>
  <c r="AN51" i="3"/>
  <c r="AJ45" i="3"/>
  <c r="N45" i="6"/>
  <c r="AJ44" i="3"/>
  <c r="N44" i="6"/>
  <c r="AJ40" i="3"/>
  <c r="N40" i="6"/>
  <c r="AJ39" i="3"/>
  <c r="N39" i="6"/>
  <c r="AJ38" i="3"/>
  <c r="N38" i="6"/>
  <c r="AJ37" i="3"/>
  <c r="N37" i="6"/>
  <c r="AJ36" i="3"/>
  <c r="N36" i="6"/>
  <c r="AJ35" i="3"/>
  <c r="N35" i="6"/>
  <c r="AJ34" i="3"/>
  <c r="N34" i="6"/>
  <c r="AJ31" i="3"/>
  <c r="N31" i="6"/>
  <c r="AJ30" i="3"/>
  <c r="N30" i="6"/>
  <c r="AJ28" i="3"/>
  <c r="N28" i="6"/>
  <c r="AJ27" i="3"/>
  <c r="N27" i="6"/>
  <c r="AJ26" i="3"/>
  <c r="N26" i="6"/>
  <c r="AJ25" i="3"/>
  <c r="N25" i="6"/>
  <c r="AJ24" i="3"/>
  <c r="N24" i="6"/>
  <c r="AJ23" i="3"/>
  <c r="N23" i="6"/>
  <c r="AJ19" i="3"/>
  <c r="N19" i="6"/>
  <c r="AJ18" i="3"/>
  <c r="N18" i="6"/>
  <c r="AJ17" i="3"/>
  <c r="N17" i="6"/>
  <c r="AJ16" i="3"/>
  <c r="N16" i="6"/>
  <c r="AJ15" i="3"/>
  <c r="N15" i="6"/>
  <c r="AJ14" i="3"/>
  <c r="N14" i="6"/>
  <c r="AJ12" i="3"/>
  <c r="N12" i="6"/>
  <c r="AJ11" i="3"/>
  <c r="N11" i="6"/>
  <c r="AJ6" i="3"/>
  <c r="N6" i="6"/>
  <c r="AJ5" i="3"/>
  <c r="N5" i="6"/>
  <c r="AG100" i="3"/>
  <c r="AF111" i="3"/>
  <c r="AF113" i="3"/>
  <c r="AG87" i="3"/>
  <c r="AG75" i="3"/>
  <c r="AG63" i="3"/>
  <c r="AG10" i="3"/>
  <c r="AF73" i="3"/>
  <c r="AF92" i="3"/>
  <c r="AF94" i="3"/>
  <c r="O4" i="3"/>
  <c r="Q4" i="3"/>
  <c r="S4" i="3"/>
  <c r="U4" i="3"/>
  <c r="W4" i="3"/>
  <c r="Y4" i="3"/>
  <c r="AA4" i="3"/>
  <c r="AC4" i="3"/>
  <c r="AK4" i="3"/>
  <c r="N8" i="3"/>
  <c r="O10" i="3"/>
  <c r="Q10" i="3"/>
  <c r="S10" i="3"/>
  <c r="U10" i="3"/>
  <c r="W10" i="3"/>
  <c r="Y10" i="3"/>
  <c r="AA10" i="3"/>
  <c r="AC10" i="3"/>
  <c r="AI10" i="3"/>
  <c r="O33" i="3"/>
  <c r="Q33" i="3"/>
  <c r="S33" i="3"/>
  <c r="U33" i="3"/>
  <c r="W33" i="3"/>
  <c r="Y33" i="3"/>
  <c r="AA33" i="3"/>
  <c r="AC33" i="3"/>
  <c r="AI33" i="3"/>
  <c r="O43" i="3"/>
  <c r="Q43" i="3"/>
  <c r="S43" i="3"/>
  <c r="U43" i="3"/>
  <c r="W43" i="3"/>
  <c r="Y43" i="3"/>
  <c r="AA43" i="3"/>
  <c r="AC43" i="3"/>
  <c r="AI43" i="3"/>
  <c r="O63" i="3"/>
  <c r="N73" i="3"/>
  <c r="N92" i="3"/>
  <c r="Q63" i="3"/>
  <c r="S63" i="3"/>
  <c r="R73" i="3"/>
  <c r="R92" i="3"/>
  <c r="R94" i="3"/>
  <c r="U63" i="3"/>
  <c r="W63" i="3"/>
  <c r="V73" i="3"/>
  <c r="V92" i="3"/>
  <c r="V94" i="3"/>
  <c r="Y63" i="3"/>
  <c r="AA63" i="3"/>
  <c r="Z73" i="3"/>
  <c r="Z92" i="3"/>
  <c r="Z94" i="3"/>
  <c r="AC63" i="3"/>
  <c r="AE63" i="3"/>
  <c r="AD73" i="3"/>
  <c r="AD92" i="3"/>
  <c r="AD94" i="3"/>
  <c r="AI63" i="3"/>
  <c r="AJ69" i="3"/>
  <c r="P73" i="3"/>
  <c r="T73" i="3"/>
  <c r="X73" i="3"/>
  <c r="AB73" i="3"/>
  <c r="AH73" i="3"/>
  <c r="O75" i="3"/>
  <c r="Q75" i="3"/>
  <c r="S75" i="3"/>
  <c r="U75" i="3"/>
  <c r="W75" i="3"/>
  <c r="Y75" i="3"/>
  <c r="AA75" i="3"/>
  <c r="AC75" i="3"/>
  <c r="AE75" i="3"/>
  <c r="AI75" i="3"/>
  <c r="AK75" i="3"/>
  <c r="O87" i="3"/>
  <c r="Q87" i="3"/>
  <c r="P92" i="3"/>
  <c r="P94" i="3"/>
  <c r="S87" i="3"/>
  <c r="U87" i="3"/>
  <c r="T92" i="3"/>
  <c r="T94" i="3"/>
  <c r="W87" i="3"/>
  <c r="Y87" i="3"/>
  <c r="X92" i="3"/>
  <c r="X94" i="3"/>
  <c r="AA87" i="3"/>
  <c r="AC87" i="3"/>
  <c r="AB92" i="3"/>
  <c r="AB94" i="3"/>
  <c r="AE87" i="3"/>
  <c r="AI87" i="3"/>
  <c r="AH92" i="3"/>
  <c r="AH94" i="3"/>
  <c r="AK87" i="3"/>
  <c r="AM95" i="3"/>
  <c r="O100" i="3"/>
  <c r="Q100" i="3"/>
  <c r="P111" i="3"/>
  <c r="P113" i="3"/>
  <c r="S100" i="3"/>
  <c r="U100" i="3"/>
  <c r="T111" i="3"/>
  <c r="T113" i="3"/>
  <c r="W100" i="3"/>
  <c r="Y100" i="3"/>
  <c r="X111" i="3"/>
  <c r="X113" i="3"/>
  <c r="AA100" i="3"/>
  <c r="AC100" i="3"/>
  <c r="AB111" i="3"/>
  <c r="AB113" i="3"/>
  <c r="AE100" i="3"/>
  <c r="AI100" i="3"/>
  <c r="AH111" i="3"/>
  <c r="AH113" i="3"/>
  <c r="AK100" i="3"/>
  <c r="N111" i="3"/>
  <c r="R111" i="3"/>
  <c r="V111" i="3"/>
  <c r="Z111" i="3"/>
  <c r="AD111" i="3"/>
  <c r="AJ111" i="3"/>
  <c r="AJ112" i="3"/>
  <c r="AN112" i="3"/>
  <c r="N113" i="3"/>
  <c r="R113" i="3"/>
  <c r="V113" i="3"/>
  <c r="Z113" i="3"/>
  <c r="AD113" i="3"/>
  <c r="AJ113" i="3"/>
  <c r="AL103" i="2"/>
  <c r="V103" i="6"/>
  <c r="AL102" i="2"/>
  <c r="V102" i="6"/>
  <c r="AL101" i="2"/>
  <c r="V101" i="6"/>
  <c r="AL100" i="2"/>
  <c r="V100" i="6"/>
  <c r="AI75" i="2"/>
  <c r="AG10" i="2"/>
  <c r="AE10" i="2"/>
  <c r="AG87" i="2"/>
  <c r="AE87" i="2"/>
  <c r="AC87" i="2"/>
  <c r="AG75" i="2"/>
  <c r="AE75" i="2"/>
  <c r="AC75" i="2"/>
  <c r="AG63" i="2"/>
  <c r="AE63" i="2"/>
  <c r="AC33" i="2"/>
  <c r="AC10" i="2"/>
  <c r="AG100" i="2"/>
  <c r="AE100" i="2"/>
  <c r="AC100" i="2"/>
  <c r="AA100" i="2"/>
  <c r="AA87" i="2"/>
  <c r="AA75" i="2"/>
  <c r="AC63" i="2"/>
  <c r="AA63" i="2"/>
  <c r="AA33" i="2"/>
  <c r="AA10" i="2"/>
  <c r="Y75" i="2"/>
  <c r="AG4" i="2"/>
  <c r="AE4" i="2"/>
  <c r="AC4" i="2"/>
  <c r="AA4" i="2"/>
  <c r="Y33" i="2"/>
  <c r="Y4" i="2"/>
  <c r="W75" i="2"/>
  <c r="U33" i="2"/>
  <c r="U4" i="2"/>
  <c r="S75" i="2"/>
  <c r="Q33" i="2"/>
  <c r="AL90" i="2"/>
  <c r="V90" i="6"/>
  <c r="AL89" i="2"/>
  <c r="V89" i="6"/>
  <c r="AL88" i="2"/>
  <c r="V88" i="6"/>
  <c r="Z88" i="6"/>
  <c r="AL85" i="2"/>
  <c r="V85" i="6"/>
  <c r="AL84" i="2"/>
  <c r="V84" i="6"/>
  <c r="AL83" i="2"/>
  <c r="V83" i="6"/>
  <c r="AL82" i="2"/>
  <c r="V82" i="6"/>
  <c r="AL81" i="2"/>
  <c r="V81" i="6"/>
  <c r="AL80" i="2"/>
  <c r="V80" i="6"/>
  <c r="AL79" i="2"/>
  <c r="V79" i="6"/>
  <c r="AL78" i="2"/>
  <c r="V78" i="6"/>
  <c r="AL77" i="2"/>
  <c r="V77" i="6"/>
  <c r="AL76" i="2"/>
  <c r="V76" i="6"/>
  <c r="AL75" i="2"/>
  <c r="V75" i="6"/>
  <c r="AL68" i="2"/>
  <c r="V68" i="6"/>
  <c r="AL67" i="2"/>
  <c r="V67" i="6"/>
  <c r="AL65" i="2"/>
  <c r="V65" i="6"/>
  <c r="AL64" i="2"/>
  <c r="V64" i="6"/>
  <c r="AL63" i="2"/>
  <c r="V63" i="6"/>
  <c r="W63" i="6"/>
  <c r="AL61" i="2"/>
  <c r="V61" i="6"/>
  <c r="AL60" i="2"/>
  <c r="V60" i="6"/>
  <c r="AL59" i="2"/>
  <c r="V59" i="6"/>
  <c r="AL58" i="2"/>
  <c r="V58" i="6"/>
  <c r="AL57" i="2"/>
  <c r="V57" i="6"/>
  <c r="AL56" i="2"/>
  <c r="V56" i="6"/>
  <c r="AL55" i="2"/>
  <c r="V55" i="6"/>
  <c r="AL54" i="2"/>
  <c r="V54" i="6"/>
  <c r="AL53" i="2"/>
  <c r="V53" i="6"/>
  <c r="AL49" i="2"/>
  <c r="V49" i="6"/>
  <c r="AL48" i="2"/>
  <c r="V48" i="6"/>
  <c r="AL47" i="2"/>
  <c r="V47" i="6"/>
  <c r="AL46" i="2"/>
  <c r="V46" i="6"/>
  <c r="AL45" i="2"/>
  <c r="V45" i="6"/>
  <c r="AL44" i="2"/>
  <c r="V44" i="6"/>
  <c r="AL43" i="2"/>
  <c r="V43" i="6"/>
  <c r="W43" i="6"/>
  <c r="AL31" i="2"/>
  <c r="V31" i="6"/>
  <c r="AL30" i="2"/>
  <c r="V30" i="6"/>
  <c r="AL29" i="2"/>
  <c r="V29" i="6"/>
  <c r="AL28" i="2"/>
  <c r="V28" i="6"/>
  <c r="AL27" i="2"/>
  <c r="V27" i="6"/>
  <c r="AL26" i="2"/>
  <c r="V26" i="6"/>
  <c r="AL25" i="2"/>
  <c r="V25" i="6"/>
  <c r="AL24" i="2"/>
  <c r="V24" i="6"/>
  <c r="AL23" i="2"/>
  <c r="V23" i="6"/>
  <c r="AL19" i="2"/>
  <c r="V19" i="6"/>
  <c r="AL18" i="2"/>
  <c r="V18" i="6"/>
  <c r="AL17" i="2"/>
  <c r="V17" i="6"/>
  <c r="AL16" i="2"/>
  <c r="V16" i="6"/>
  <c r="AL14" i="2"/>
  <c r="V14" i="6"/>
  <c r="AL13" i="2"/>
  <c r="V13" i="6"/>
  <c r="AL12" i="2"/>
  <c r="V12" i="6"/>
  <c r="AL11" i="2"/>
  <c r="V11" i="6"/>
  <c r="AL6" i="2"/>
  <c r="V6" i="6"/>
  <c r="AL5" i="2"/>
  <c r="V5" i="6"/>
  <c r="AL4" i="2"/>
  <c r="V4" i="6"/>
  <c r="W4" i="6"/>
  <c r="AL40" i="2"/>
  <c r="V40" i="6"/>
  <c r="AL39" i="2"/>
  <c r="V39" i="6"/>
  <c r="AL38" i="2"/>
  <c r="V38" i="6"/>
  <c r="AL37" i="2"/>
  <c r="V37" i="6"/>
  <c r="AL36" i="2"/>
  <c r="V36" i="6"/>
  <c r="AL35" i="2"/>
  <c r="V35" i="6"/>
  <c r="AL34" i="2"/>
  <c r="V34" i="6"/>
  <c r="S100" i="2"/>
  <c r="R111" i="2"/>
  <c r="R113" i="2"/>
  <c r="Q100" i="2"/>
  <c r="P111" i="2"/>
  <c r="P113" i="2"/>
  <c r="S87" i="2"/>
  <c r="R92" i="2"/>
  <c r="R94" i="2"/>
  <c r="S63" i="2"/>
  <c r="S43" i="2"/>
  <c r="S33" i="2"/>
  <c r="S10" i="2"/>
  <c r="S4" i="2"/>
  <c r="R73" i="2"/>
  <c r="Q87" i="2"/>
  <c r="Q75" i="2"/>
  <c r="P92" i="2"/>
  <c r="P94" i="2"/>
  <c r="Q63" i="2"/>
  <c r="Q43" i="2"/>
  <c r="Q10" i="2"/>
  <c r="P73" i="2"/>
  <c r="R8" i="2"/>
  <c r="W4" i="2"/>
  <c r="V8" i="2"/>
  <c r="O10" i="2"/>
  <c r="U10" i="2"/>
  <c r="W10" i="2"/>
  <c r="Y10" i="2"/>
  <c r="AI10" i="2"/>
  <c r="AK10" i="2"/>
  <c r="O33" i="2"/>
  <c r="W33" i="2"/>
  <c r="AE33" i="2"/>
  <c r="AG33" i="2"/>
  <c r="AI33" i="2"/>
  <c r="AK33" i="2"/>
  <c r="AM33" i="2"/>
  <c r="O43" i="2"/>
  <c r="U43" i="2"/>
  <c r="T73" i="2"/>
  <c r="W43" i="2"/>
  <c r="Y43" i="2"/>
  <c r="X73" i="2"/>
  <c r="AA43" i="2"/>
  <c r="AC43" i="2"/>
  <c r="AB73" i="2"/>
  <c r="AB92" i="2"/>
  <c r="AB94" i="2"/>
  <c r="AE43" i="2"/>
  <c r="AG43" i="2"/>
  <c r="AF73" i="2"/>
  <c r="AF92" i="2"/>
  <c r="AF94" i="2"/>
  <c r="AI43" i="2"/>
  <c r="AK43" i="2"/>
  <c r="AJ73" i="2"/>
  <c r="O63" i="2"/>
  <c r="U63" i="2"/>
  <c r="W63" i="2"/>
  <c r="Y63" i="2"/>
  <c r="AI63" i="2"/>
  <c r="AK63" i="2"/>
  <c r="AL69" i="2"/>
  <c r="N73" i="2"/>
  <c r="V73" i="2"/>
  <c r="Z73" i="2"/>
  <c r="AD73" i="2"/>
  <c r="AH73" i="2"/>
  <c r="O75" i="2"/>
  <c r="U75" i="2"/>
  <c r="AK75" i="2"/>
  <c r="AM75" i="2"/>
  <c r="O87" i="2"/>
  <c r="U87" i="2"/>
  <c r="T92" i="2"/>
  <c r="T94" i="2"/>
  <c r="W87" i="2"/>
  <c r="Y87" i="2"/>
  <c r="X92" i="2"/>
  <c r="X94" i="2"/>
  <c r="AI87" i="2"/>
  <c r="AK87" i="2"/>
  <c r="AJ92" i="2"/>
  <c r="AJ94" i="2"/>
  <c r="AM87" i="2"/>
  <c r="N92" i="2"/>
  <c r="V92" i="2"/>
  <c r="AN92" i="2"/>
  <c r="Z92" i="2"/>
  <c r="Z94" i="2"/>
  <c r="AD92" i="2"/>
  <c r="AD94" i="2"/>
  <c r="AH92" i="2"/>
  <c r="AH94" i="2"/>
  <c r="AL97" i="2"/>
  <c r="V97" i="6"/>
  <c r="Z97" i="6"/>
  <c r="AO95" i="2"/>
  <c r="O100" i="2"/>
  <c r="N111" i="2"/>
  <c r="N113" i="2"/>
  <c r="U100" i="2"/>
  <c r="W100" i="2"/>
  <c r="V111" i="2"/>
  <c r="V113" i="2"/>
  <c r="Y100" i="2"/>
  <c r="AI100" i="2"/>
  <c r="AH111" i="2"/>
  <c r="AH113" i="2"/>
  <c r="AK100" i="2"/>
  <c r="AM100" i="2"/>
  <c r="AL111" i="2"/>
  <c r="AL113" i="2"/>
  <c r="T111" i="2"/>
  <c r="X111" i="2"/>
  <c r="Z111" i="2"/>
  <c r="AB111" i="2"/>
  <c r="AD111" i="2"/>
  <c r="AF111" i="2"/>
  <c r="AJ111" i="2"/>
  <c r="AL112" i="2"/>
  <c r="T113" i="2"/>
  <c r="X113" i="2"/>
  <c r="Z113" i="2"/>
  <c r="AB113" i="2"/>
  <c r="AD113" i="2"/>
  <c r="AF113" i="2"/>
  <c r="AJ113" i="2"/>
  <c r="Q75" i="1"/>
  <c r="O33" i="1"/>
  <c r="O10" i="1"/>
  <c r="AH100" i="1"/>
  <c r="T100" i="6"/>
  <c r="U100" i="6"/>
  <c r="AH101" i="1"/>
  <c r="T101" i="6"/>
  <c r="AH103" i="1"/>
  <c r="T103" i="6"/>
  <c r="AH112" i="1"/>
  <c r="AK95" i="1"/>
  <c r="AH17" i="1"/>
  <c r="T17" i="6"/>
  <c r="AH19" i="1"/>
  <c r="T19" i="6"/>
  <c r="AH11" i="1"/>
  <c r="T11" i="6"/>
  <c r="AH12" i="1"/>
  <c r="T12" i="6"/>
  <c r="AH14" i="1"/>
  <c r="T14" i="6"/>
  <c r="AH15" i="1"/>
  <c r="T15" i="6"/>
  <c r="AH16" i="1"/>
  <c r="T16" i="6"/>
  <c r="AH18" i="1"/>
  <c r="T18" i="6"/>
  <c r="AH33" i="1"/>
  <c r="T33" i="6"/>
  <c r="AH34" i="1"/>
  <c r="T34" i="6"/>
  <c r="AH35" i="1"/>
  <c r="T35" i="6"/>
  <c r="AH36" i="1"/>
  <c r="AH37" i="1"/>
  <c r="T37" i="6"/>
  <c r="AH38" i="1"/>
  <c r="T38" i="6"/>
  <c r="AH39" i="1"/>
  <c r="T39" i="6"/>
  <c r="AH40" i="1"/>
  <c r="T40" i="6"/>
  <c r="AH63" i="1"/>
  <c r="T63" i="6"/>
  <c r="AH64" i="1"/>
  <c r="T64" i="6"/>
  <c r="AH65" i="1"/>
  <c r="T65" i="6"/>
  <c r="AH66" i="1"/>
  <c r="T66" i="6"/>
  <c r="AH67" i="1"/>
  <c r="T67" i="6"/>
  <c r="AH68" i="1"/>
  <c r="T68" i="6"/>
  <c r="AH69" i="1"/>
  <c r="AH46" i="1"/>
  <c r="T46" i="6"/>
  <c r="U43" i="6"/>
  <c r="AH4" i="1"/>
  <c r="T4" i="6"/>
  <c r="AH5" i="1"/>
  <c r="AH6" i="1"/>
  <c r="T6" i="6"/>
  <c r="AH7" i="1"/>
  <c r="T7" i="6"/>
  <c r="AH88" i="1"/>
  <c r="T88" i="6"/>
  <c r="AH89" i="1"/>
  <c r="T89" i="6"/>
  <c r="AH90" i="1"/>
  <c r="T90" i="6"/>
  <c r="AH75" i="1"/>
  <c r="T75" i="6"/>
  <c r="AH76" i="1"/>
  <c r="T76" i="6"/>
  <c r="AH77" i="1"/>
  <c r="T77" i="6"/>
  <c r="AH78" i="1"/>
  <c r="T78" i="6"/>
  <c r="AH79" i="1"/>
  <c r="T79" i="6"/>
  <c r="AH80" i="1"/>
  <c r="T80" i="6"/>
  <c r="AH81" i="1"/>
  <c r="T81" i="6"/>
  <c r="AH82" i="1"/>
  <c r="T82" i="6"/>
  <c r="AH83" i="1"/>
  <c r="T83" i="6"/>
  <c r="AH84" i="1"/>
  <c r="T84" i="6"/>
  <c r="O63" i="1"/>
  <c r="O43" i="1"/>
  <c r="N73" i="1"/>
  <c r="N92" i="1"/>
  <c r="O87" i="1"/>
  <c r="O75" i="1"/>
  <c r="AE10" i="1"/>
  <c r="AE63" i="1"/>
  <c r="AE43" i="1"/>
  <c r="AE33" i="1"/>
  <c r="AD73" i="1"/>
  <c r="AD92" i="1"/>
  <c r="AD94" i="1"/>
  <c r="AE87" i="1"/>
  <c r="AG63" i="1"/>
  <c r="AG43" i="1"/>
  <c r="AG33" i="1"/>
  <c r="AG10" i="1"/>
  <c r="AF73" i="1"/>
  <c r="AG87" i="1"/>
  <c r="AG75" i="1"/>
  <c r="AF92" i="1"/>
  <c r="AF94" i="1"/>
  <c r="Q87" i="1"/>
  <c r="Q63" i="1"/>
  <c r="P73" i="1"/>
  <c r="P92" i="1"/>
  <c r="P94" i="1"/>
  <c r="Q43" i="1"/>
  <c r="Q10" i="1"/>
  <c r="S87" i="1"/>
  <c r="R92" i="1"/>
  <c r="R94" i="1"/>
  <c r="S63" i="1"/>
  <c r="S43" i="1"/>
  <c r="S33" i="1"/>
  <c r="S10" i="1"/>
  <c r="S4" i="1"/>
  <c r="R73" i="1"/>
  <c r="U87" i="1"/>
  <c r="U63" i="1"/>
  <c r="U43" i="1"/>
  <c r="U33" i="1"/>
  <c r="U10" i="1"/>
  <c r="T73" i="1"/>
  <c r="T92" i="1"/>
  <c r="T94" i="1"/>
  <c r="W87" i="1"/>
  <c r="W63" i="1"/>
  <c r="W43" i="1"/>
  <c r="V73" i="1"/>
  <c r="V92" i="1"/>
  <c r="V94" i="1"/>
  <c r="W33" i="1"/>
  <c r="W10" i="1"/>
  <c r="Y87" i="1"/>
  <c r="Y63" i="1"/>
  <c r="Y43" i="1"/>
  <c r="Y10" i="1"/>
  <c r="X73" i="1"/>
  <c r="X92" i="1"/>
  <c r="AA87" i="1"/>
  <c r="AA63" i="1"/>
  <c r="AA43" i="1"/>
  <c r="AA33" i="1"/>
  <c r="AA10" i="1"/>
  <c r="Z73" i="1"/>
  <c r="Z92" i="1"/>
  <c r="Z94" i="1"/>
  <c r="AC87" i="1"/>
  <c r="AC63" i="1"/>
  <c r="AC43" i="1"/>
  <c r="AC33" i="1"/>
  <c r="AB73" i="1"/>
  <c r="AB92" i="1"/>
  <c r="AB94" i="1"/>
  <c r="AC10" i="1"/>
  <c r="O100" i="1"/>
  <c r="Q100" i="1"/>
  <c r="S100" i="1"/>
  <c r="U100" i="1"/>
  <c r="W100" i="1"/>
  <c r="Y100" i="1"/>
  <c r="AA100" i="1"/>
  <c r="AC100" i="1"/>
  <c r="AE100" i="1"/>
  <c r="N111" i="1"/>
  <c r="N113" i="1"/>
  <c r="P111" i="1"/>
  <c r="P113" i="1"/>
  <c r="R111" i="1"/>
  <c r="R113" i="1"/>
  <c r="T111" i="1"/>
  <c r="T113" i="1"/>
  <c r="V111" i="1"/>
  <c r="V113" i="1"/>
  <c r="X111" i="1"/>
  <c r="X113" i="1"/>
  <c r="Z111" i="1"/>
  <c r="Z113" i="1"/>
  <c r="AB111" i="1"/>
  <c r="AB113" i="1"/>
  <c r="AD111" i="1"/>
  <c r="AD113" i="1"/>
  <c r="AG100" i="1"/>
  <c r="AF111" i="1"/>
  <c r="AF113" i="1"/>
  <c r="R8" i="1"/>
  <c r="Q10" i="7"/>
  <c r="AE73" i="9"/>
  <c r="AE92" i="9"/>
  <c r="AE94" i="9"/>
  <c r="AA92" i="9"/>
  <c r="AA94" i="9"/>
  <c r="AA87" i="7"/>
  <c r="U73" i="9"/>
  <c r="AA33" i="7"/>
  <c r="AL92" i="3"/>
  <c r="N94" i="3"/>
  <c r="AL94" i="3"/>
  <c r="AL92" i="4"/>
  <c r="AL94" i="4"/>
  <c r="AN92" i="4"/>
  <c r="AN94" i="4"/>
  <c r="V92" i="4"/>
  <c r="V94" i="4"/>
  <c r="T92" i="4"/>
  <c r="T94" i="4"/>
  <c r="AN73" i="3"/>
  <c r="N94" i="1"/>
  <c r="AT92" i="4"/>
  <c r="AT94" i="4"/>
  <c r="AH92" i="4"/>
  <c r="AH94" i="4"/>
  <c r="AD92" i="4"/>
  <c r="AD94" i="4"/>
  <c r="Z92" i="4"/>
  <c r="Z94" i="4"/>
  <c r="AP92" i="4"/>
  <c r="AP94" i="4"/>
  <c r="AN113" i="3"/>
  <c r="AC92" i="9"/>
  <c r="AC94" i="9"/>
  <c r="U75" i="6"/>
  <c r="U87" i="6"/>
  <c r="AI4" i="1"/>
  <c r="U63" i="6"/>
  <c r="AI10" i="1"/>
  <c r="AI87" i="1"/>
  <c r="AH117" i="1"/>
  <c r="T5" i="6"/>
  <c r="U4" i="6"/>
  <c r="AI43" i="1"/>
  <c r="AI63" i="1"/>
  <c r="AI33" i="1"/>
  <c r="AI100" i="1"/>
  <c r="AH111" i="1"/>
  <c r="AH113" i="1"/>
  <c r="N94" i="2"/>
  <c r="AM63" i="2"/>
  <c r="AM43" i="2"/>
  <c r="AM10" i="2"/>
  <c r="AM4" i="2"/>
  <c r="W23" i="6"/>
  <c r="W53" i="6"/>
  <c r="W75" i="6"/>
  <c r="AK43" i="3"/>
  <c r="AK33" i="3"/>
  <c r="AK10" i="3"/>
  <c r="Z11" i="6"/>
  <c r="Z14" i="6"/>
  <c r="Z16" i="6"/>
  <c r="O23" i="6"/>
  <c r="Z25" i="6"/>
  <c r="Z27" i="6"/>
  <c r="Z30" i="6"/>
  <c r="O33" i="6"/>
  <c r="Z36" i="6"/>
  <c r="Z38" i="6"/>
  <c r="Z40" i="6"/>
  <c r="Z45" i="6"/>
  <c r="Z47" i="6"/>
  <c r="Z49" i="6"/>
  <c r="O53" i="6"/>
  <c r="Z53" i="6"/>
  <c r="Z55" i="6"/>
  <c r="Z57" i="6"/>
  <c r="Z59" i="6"/>
  <c r="Z61" i="6"/>
  <c r="Z65" i="6"/>
  <c r="Z68" i="6"/>
  <c r="Z76" i="6"/>
  <c r="Z78" i="6"/>
  <c r="Z82" i="6"/>
  <c r="Z84" i="6"/>
  <c r="O87" i="6"/>
  <c r="Z90" i="6"/>
  <c r="O63" i="6"/>
  <c r="Z63" i="6"/>
  <c r="Z100" i="6"/>
  <c r="AK23" i="3"/>
  <c r="AW23" i="4"/>
  <c r="AW53" i="4"/>
  <c r="AW87" i="4"/>
  <c r="AW10" i="4"/>
  <c r="AW33" i="4"/>
  <c r="O100" i="6"/>
  <c r="O4" i="6"/>
  <c r="Z4" i="6"/>
  <c r="N107" i="8"/>
  <c r="Z101" i="8"/>
  <c r="AA100" i="8"/>
  <c r="AN90" i="3"/>
  <c r="AO87" i="3"/>
  <c r="AN92" i="3"/>
  <c r="AN94" i="3"/>
  <c r="Z29" i="6"/>
  <c r="U92" i="9"/>
  <c r="U94" i="9"/>
  <c r="W73" i="9"/>
  <c r="W92" i="9"/>
  <c r="W94" i="9"/>
  <c r="AB57" i="7"/>
  <c r="AB55" i="7"/>
  <c r="AI75" i="1"/>
  <c r="Z6" i="6"/>
  <c r="Z12" i="6"/>
  <c r="Z15" i="6"/>
  <c r="Z17" i="6"/>
  <c r="Z19" i="6"/>
  <c r="Z24" i="6"/>
  <c r="Z26" i="6"/>
  <c r="Z28" i="6"/>
  <c r="Z35" i="6"/>
  <c r="Z37" i="6"/>
  <c r="Z39" i="6"/>
  <c r="O43" i="6"/>
  <c r="Z44" i="6"/>
  <c r="Z46" i="6"/>
  <c r="Z48" i="6"/>
  <c r="Z54" i="6"/>
  <c r="Z56" i="6"/>
  <c r="Z58" i="6"/>
  <c r="Z60" i="6"/>
  <c r="Z64" i="6"/>
  <c r="Z67" i="6"/>
  <c r="O75" i="6"/>
  <c r="Z75" i="6"/>
  <c r="Z77" i="6"/>
  <c r="Z79" i="6"/>
  <c r="Z83" i="6"/>
  <c r="Z85" i="6"/>
  <c r="Z89" i="6"/>
  <c r="AK63" i="3"/>
  <c r="AJ73" i="3"/>
  <c r="AJ92" i="3"/>
  <c r="AK53" i="3"/>
  <c r="Z101" i="6"/>
  <c r="Z103" i="6"/>
  <c r="AV117" i="4"/>
  <c r="P5" i="6"/>
  <c r="Q4" i="6"/>
  <c r="Q43" i="6"/>
  <c r="Z43" i="6"/>
  <c r="AW75" i="4"/>
  <c r="AW4" i="4"/>
  <c r="N107" i="6"/>
  <c r="W33" i="6"/>
  <c r="AB34" i="7"/>
  <c r="AB53" i="7"/>
  <c r="AB64" i="7"/>
  <c r="AC63" i="7"/>
  <c r="T127" i="7"/>
  <c r="T123" i="7"/>
  <c r="S4" i="7"/>
  <c r="R123" i="7"/>
  <c r="Q4" i="7"/>
  <c r="O4" i="7"/>
  <c r="AB5" i="7"/>
  <c r="AB18" i="7"/>
  <c r="AB12" i="7"/>
  <c r="AB10" i="7"/>
  <c r="N125" i="7"/>
  <c r="AB36" i="7"/>
  <c r="AB59" i="7"/>
  <c r="Z127" i="7"/>
  <c r="Z123" i="7"/>
  <c r="S63" i="6"/>
  <c r="S87" i="6"/>
  <c r="O10" i="6"/>
  <c r="T125" i="7"/>
  <c r="AB13" i="7"/>
  <c r="AB33" i="7"/>
  <c r="AC33" i="7"/>
  <c r="AB85" i="7"/>
  <c r="AB81" i="7"/>
  <c r="AC75" i="7"/>
  <c r="AB88" i="7"/>
  <c r="AC87" i="7"/>
  <c r="Z125" i="7"/>
  <c r="S43" i="6"/>
  <c r="S53" i="6"/>
  <c r="Y43" i="6"/>
  <c r="Y87" i="6"/>
  <c r="M92" i="9"/>
  <c r="T73" i="8"/>
  <c r="R73" i="8"/>
  <c r="R92" i="8"/>
  <c r="AA75" i="8"/>
  <c r="U75" i="8"/>
  <c r="Q75" i="8"/>
  <c r="Z89" i="8"/>
  <c r="Z87" i="8"/>
  <c r="Z7" i="8"/>
  <c r="AJ117" i="3"/>
  <c r="Y10" i="6"/>
  <c r="Y75" i="6"/>
  <c r="O92" i="9"/>
  <c r="N73" i="8"/>
  <c r="O87" i="8"/>
  <c r="N92" i="8"/>
  <c r="W4" i="8"/>
  <c r="Z97" i="8"/>
  <c r="Z90" i="8"/>
  <c r="Z88" i="8"/>
  <c r="AA4" i="8"/>
  <c r="Y4" i="8"/>
  <c r="X73" i="8"/>
  <c r="X92" i="8"/>
  <c r="X94" i="8"/>
  <c r="Z127" i="8"/>
  <c r="AA10" i="8"/>
  <c r="AA23" i="8"/>
  <c r="AA43" i="8"/>
  <c r="R129" i="8"/>
  <c r="R133" i="8"/>
  <c r="N129" i="8"/>
  <c r="Z125" i="8"/>
  <c r="Z59" i="8"/>
  <c r="Z55" i="8"/>
  <c r="Z68" i="8"/>
  <c r="Z65" i="8"/>
  <c r="Z63" i="8"/>
  <c r="W63" i="8"/>
  <c r="V73" i="8"/>
  <c r="Y43" i="7"/>
  <c r="Y87" i="7"/>
  <c r="T120" i="4"/>
  <c r="R125" i="7"/>
  <c r="R131" i="7"/>
  <c r="S125" i="7"/>
  <c r="P125" i="7"/>
  <c r="P127" i="8"/>
  <c r="V127" i="8"/>
  <c r="AL117" i="2"/>
  <c r="Q10" i="8"/>
  <c r="X129" i="8"/>
  <c r="T129" i="8"/>
  <c r="P129" i="8"/>
  <c r="X125" i="8"/>
  <c r="V125" i="8"/>
  <c r="T125" i="8"/>
  <c r="P125" i="8"/>
  <c r="Z61" i="8"/>
  <c r="Z57" i="8"/>
  <c r="Z53" i="8"/>
  <c r="AA53" i="8"/>
  <c r="Z67" i="8"/>
  <c r="Z64" i="8"/>
  <c r="Z66" i="8"/>
  <c r="AB7" i="7"/>
  <c r="W75" i="8"/>
  <c r="V92" i="8"/>
  <c r="V94" i="8"/>
  <c r="Y10" i="7"/>
  <c r="X73" i="7"/>
  <c r="X92" i="7"/>
  <c r="Y75" i="7"/>
  <c r="N119" i="3"/>
  <c r="N133" i="8"/>
  <c r="O127" i="8"/>
  <c r="T133" i="8"/>
  <c r="U127" i="8"/>
  <c r="U129" i="8"/>
  <c r="O125" i="8"/>
  <c r="N94" i="8"/>
  <c r="AA87" i="8"/>
  <c r="Z131" i="7"/>
  <c r="AA123" i="7"/>
  <c r="AM92" i="3"/>
  <c r="AJ94" i="3"/>
  <c r="AM94" i="3"/>
  <c r="N73" i="6"/>
  <c r="Z5" i="6"/>
  <c r="AL73" i="2"/>
  <c r="AL92" i="2"/>
  <c r="X133" i="8"/>
  <c r="Y127" i="8"/>
  <c r="W125" i="8"/>
  <c r="V133" i="8"/>
  <c r="W129" i="8"/>
  <c r="AA63" i="8"/>
  <c r="O129" i="8"/>
  <c r="T92" i="8"/>
  <c r="T94" i="8"/>
  <c r="M94" i="9"/>
  <c r="AA43" i="6"/>
  <c r="N92" i="6"/>
  <c r="AA53" i="6"/>
  <c r="AH73" i="1"/>
  <c r="AH92" i="1"/>
  <c r="N94" i="6"/>
  <c r="W127" i="8"/>
  <c r="U125" i="8"/>
  <c r="Y129" i="8"/>
  <c r="Y125" i="8"/>
  <c r="R13" i="6"/>
  <c r="AC43" i="7"/>
  <c r="AC43" i="6"/>
  <c r="N131" i="7"/>
  <c r="O127" i="7"/>
  <c r="N92" i="7"/>
  <c r="N94" i="7"/>
  <c r="Z73" i="7"/>
  <c r="Z92" i="7"/>
  <c r="Z94" i="7"/>
  <c r="AC4" i="7"/>
  <c r="AF4" i="6"/>
  <c r="Q10" i="6"/>
  <c r="AR94" i="4"/>
  <c r="O123" i="7"/>
  <c r="O125" i="7"/>
  <c r="V94" i="5"/>
  <c r="Z81" i="6"/>
  <c r="T73" i="5"/>
  <c r="T92" i="5"/>
  <c r="Z18" i="6"/>
  <c r="AN117" i="5"/>
  <c r="T94" i="5"/>
  <c r="T131" i="7"/>
  <c r="T73" i="7"/>
  <c r="N120" i="1"/>
  <c r="T92" i="7"/>
  <c r="T94" i="7"/>
  <c r="U33" i="6"/>
  <c r="Z34" i="6"/>
  <c r="U10" i="6"/>
  <c r="T73" i="6"/>
  <c r="T92" i="6"/>
  <c r="T94" i="6"/>
  <c r="Z13" i="6"/>
  <c r="X94" i="1"/>
  <c r="AJ94" i="1"/>
  <c r="AJ92" i="1"/>
  <c r="AH94" i="1"/>
  <c r="AK94" i="1"/>
  <c r="AK92" i="1"/>
  <c r="U127" i="7"/>
  <c r="U123" i="7"/>
  <c r="U125" i="7"/>
  <c r="AB125" i="7"/>
  <c r="Q33" i="8"/>
  <c r="P73" i="8"/>
  <c r="P92" i="8"/>
  <c r="AA127" i="7"/>
  <c r="AA125" i="7"/>
  <c r="AC10" i="7"/>
  <c r="AF10" i="6"/>
  <c r="AI92" i="9"/>
  <c r="AI94" i="9"/>
  <c r="AM94" i="9"/>
  <c r="AM92" i="9"/>
  <c r="AK94" i="9"/>
  <c r="AN94" i="9"/>
  <c r="AN92" i="9"/>
  <c r="R92" i="5"/>
  <c r="R94" i="5"/>
  <c r="S125" i="8"/>
  <c r="S129" i="8"/>
  <c r="S127" i="8"/>
  <c r="R94" i="8"/>
  <c r="S33" i="6"/>
  <c r="S75" i="6"/>
  <c r="S10" i="6"/>
  <c r="AB92" i="4"/>
  <c r="AB94" i="4"/>
  <c r="AV73" i="4"/>
  <c r="AV92" i="4"/>
  <c r="P73" i="7"/>
  <c r="P92" i="7"/>
  <c r="Q87" i="6"/>
  <c r="Z23" i="6"/>
  <c r="Q23" i="6"/>
  <c r="P123" i="7"/>
  <c r="P131" i="7"/>
  <c r="P94" i="7"/>
  <c r="Q127" i="7"/>
  <c r="Q125" i="7"/>
  <c r="Q123" i="7"/>
  <c r="R92" i="4"/>
  <c r="R94" i="4"/>
  <c r="S123" i="7"/>
  <c r="AB127" i="7"/>
  <c r="AB73" i="7"/>
  <c r="S23" i="6"/>
  <c r="Z31" i="6"/>
  <c r="AA23" i="6"/>
  <c r="AC23" i="6"/>
  <c r="R73" i="7"/>
  <c r="R92" i="7"/>
  <c r="T120" i="5"/>
  <c r="AH73" i="5"/>
  <c r="AH92" i="5"/>
  <c r="AP92" i="5"/>
  <c r="S127" i="7"/>
  <c r="R94" i="7"/>
  <c r="S4" i="6"/>
  <c r="Z7" i="6"/>
  <c r="AA4" i="6"/>
  <c r="AH94" i="5"/>
  <c r="AP94" i="5"/>
  <c r="AC4" i="6"/>
  <c r="AO4" i="5"/>
  <c r="AN73" i="5"/>
  <c r="AN92" i="5"/>
  <c r="R73" i="6"/>
  <c r="R92" i="6"/>
  <c r="AN94" i="5"/>
  <c r="AQ94" i="5"/>
  <c r="AQ92" i="5"/>
  <c r="R94" i="6"/>
  <c r="AC63" i="6"/>
  <c r="Z66" i="6"/>
  <c r="AA63" i="6"/>
  <c r="Q63" i="6"/>
  <c r="Q100" i="6"/>
  <c r="Q75" i="6"/>
  <c r="Z80" i="6"/>
  <c r="AA75" i="6"/>
  <c r="P92" i="4"/>
  <c r="P94" i="4"/>
  <c r="AX94" i="4"/>
  <c r="AB92" i="8"/>
  <c r="P94" i="8"/>
  <c r="AB94" i="8"/>
  <c r="Z33" i="6"/>
  <c r="AA33" i="6"/>
  <c r="Q33" i="6"/>
  <c r="AV94" i="4"/>
  <c r="AX92" i="4"/>
  <c r="AY92" i="4"/>
  <c r="AA33" i="8"/>
  <c r="Z129" i="8"/>
  <c r="P133" i="8"/>
  <c r="Q129" i="8"/>
  <c r="P73" i="6"/>
  <c r="P92" i="6"/>
  <c r="Q127" i="8"/>
  <c r="AY94" i="4"/>
  <c r="AD75" i="6"/>
  <c r="AC75" i="6"/>
  <c r="Z73" i="8"/>
  <c r="Z92" i="8"/>
  <c r="AC33" i="6"/>
  <c r="P94" i="6"/>
  <c r="Z133" i="8"/>
  <c r="AA129" i="8"/>
  <c r="Q125" i="8"/>
  <c r="AA125" i="8"/>
  <c r="AA127" i="8"/>
  <c r="Z94" i="8"/>
  <c r="AC94" i="8"/>
  <c r="AC92" i="8"/>
  <c r="W100" i="6"/>
  <c r="Z102" i="6"/>
  <c r="AA100" i="6"/>
  <c r="AB92" i="7"/>
  <c r="W87" i="6"/>
  <c r="Z87" i="6"/>
  <c r="AA87" i="6"/>
  <c r="AB131" i="7"/>
  <c r="AC123" i="7"/>
  <c r="Z10" i="6"/>
  <c r="AA10" i="6"/>
  <c r="Z73" i="6"/>
  <c r="Z92" i="6"/>
  <c r="W10" i="6"/>
  <c r="V73" i="6"/>
  <c r="V92" i="6"/>
  <c r="X131" i="7"/>
  <c r="Y125" i="7"/>
  <c r="AB94" i="7"/>
  <c r="AC127" i="7"/>
  <c r="AL94" i="2"/>
  <c r="AO92" i="2"/>
  <c r="X94" i="7"/>
  <c r="AD94" i="7"/>
  <c r="AD92" i="7"/>
  <c r="AE92" i="7"/>
  <c r="AC125" i="7"/>
  <c r="AC10" i="6"/>
  <c r="V94" i="2"/>
  <c r="AN94" i="2"/>
  <c r="AE94" i="7"/>
  <c r="V94" i="6"/>
  <c r="AB94" i="6"/>
  <c r="AB92" i="6"/>
  <c r="AC92" i="6"/>
  <c r="AO94" i="2"/>
  <c r="Y127" i="7"/>
  <c r="Y123" i="7"/>
  <c r="Z94" i="6"/>
  <c r="AC94" i="6"/>
</calcChain>
</file>

<file path=xl/comments1.xml><?xml version="1.0" encoding="utf-8"?>
<comments xmlns="http://schemas.openxmlformats.org/spreadsheetml/2006/main">
  <authors>
    <author>Tzveta Yanakieva</author>
  </authors>
  <commentList>
    <comment ref="I4" authorId="0">
      <text>
        <r>
          <rPr>
            <sz val="8"/>
            <color indexed="81"/>
            <rFont val="Tahoma"/>
          </rPr>
          <t xml:space="preserve">Salles communes, foyers, garderies, salles de permanence, locaux de club, locaux de garde </t>
        </r>
        <r>
          <rPr>
            <sz val="8"/>
            <color indexed="57"/>
            <rFont val="Tahoma"/>
            <family val="2"/>
          </rPr>
          <t>(Garderie,  foyer)</t>
        </r>
      </text>
    </comment>
    <comment ref="I5" authorId="0">
      <text>
        <r>
          <rPr>
            <sz val="8"/>
            <color indexed="81"/>
            <rFont val="Tahoma"/>
          </rPr>
          <t xml:space="preserve">Espaces de détente et de repos dans des écoles, écoles supérieures, hôpitaux, entreprises, bureaux </t>
        </r>
        <r>
          <rPr>
            <sz val="8"/>
            <color indexed="57"/>
            <rFont val="Tahoma"/>
            <family val="2"/>
          </rPr>
          <t>(Salle de repos (ex: chauffeurs, sandard téléphonique), locaux  de détente fumeurs et non-fumeurs, well-being, )</t>
        </r>
      </text>
    </comment>
    <comment ref="I6" authorId="0">
      <text>
        <r>
          <rPr>
            <sz val="8"/>
            <color indexed="81"/>
            <rFont val="Tahoma"/>
            <family val="2"/>
          </rPr>
          <t xml:space="preserve">Salles d’attente pour transports publics, hôpitaux, cabinets médicaux, bâtiments administratifs </t>
        </r>
        <r>
          <rPr>
            <sz val="8"/>
            <color indexed="57"/>
            <rFont val="Tahoma"/>
            <family val="2"/>
          </rPr>
          <t>(Espace d'accueil et d'attente)</t>
        </r>
      </text>
    </comment>
    <comment ref="I7" authorId="0">
      <text>
        <r>
          <rPr>
            <sz val="8"/>
            <color indexed="81"/>
            <rFont val="Tahoma"/>
          </rPr>
          <t xml:space="preserve">Locaux de réception et de restauration, cantines, cafétérias, cafés dansants </t>
        </r>
        <r>
          <rPr>
            <sz val="8"/>
            <color indexed="57"/>
            <rFont val="Tahoma"/>
            <family val="2"/>
          </rPr>
          <t>(Kitchenette (gérée ou non par le service restauration), bar, sandwicherie,cafétaria,free-flow,salle restaurant,salon de réception)</t>
        </r>
      </text>
    </comment>
    <comment ref="I10" authorId="0">
      <text>
        <r>
          <rPr>
            <sz val="8"/>
            <color indexed="81"/>
            <rFont val="Tahoma"/>
          </rPr>
          <t xml:space="preserve">Bureaux  destinés à une ou plusieurs personnes </t>
        </r>
        <r>
          <rPr>
            <sz val="8"/>
            <color indexed="57"/>
            <rFont val="Tahoma"/>
            <family val="2"/>
          </rPr>
          <t>(Local avec lumière du jour et traitement d'air conditionné pour héberger du personnel permanent, peut être aussi affecté à: archive/stock/biblioth./local chnique/visioconf,/réunion/tri courrier/fax/photocop/repos.)</t>
        </r>
      </text>
    </comment>
    <comment ref="I13" authorId="0">
      <text>
        <r>
          <rPr>
            <sz val="8"/>
            <color indexed="81"/>
            <rFont val="Tahoma"/>
          </rPr>
          <t xml:space="preserve">Locaux avec places assises, salles d'examen et locaux pour l’accueil des parents </t>
        </r>
        <r>
          <rPr>
            <sz val="8"/>
            <color indexed="57"/>
            <rFont val="Tahoma"/>
            <family val="2"/>
          </rPr>
          <t>(Salle de réunion,  salle de visioconférence:  sans interprétation, petite salle de réunion de service)</t>
        </r>
      </text>
    </comment>
    <comment ref="I14" authorId="0">
      <text>
        <r>
          <rPr>
            <sz val="8"/>
            <color indexed="81"/>
            <rFont val="Tahoma"/>
          </rPr>
          <t xml:space="preserve">Locaux avec places assises, salles d'examen et locaux pour l’accueil des parents </t>
        </r>
        <r>
          <rPr>
            <sz val="8"/>
            <color indexed="57"/>
            <rFont val="Tahoma"/>
            <family val="2"/>
          </rPr>
          <t xml:space="preserve">(Salle de réunion,  salle de visioconférence:  sans interprétation, petite salle de réunion de service), </t>
        </r>
        <r>
          <rPr>
            <b/>
            <sz val="8"/>
            <color indexed="10"/>
            <rFont val="Tahoma"/>
            <family val="2"/>
          </rPr>
          <t>CONVERTIBLE en bureau</t>
        </r>
      </text>
    </comment>
    <comment ref="I15" authorId="0">
      <text>
        <r>
          <rPr>
            <sz val="8"/>
            <color indexed="81"/>
            <rFont val="Tahoma"/>
          </rPr>
          <t>Locaux de dessin</t>
        </r>
      </text>
    </comment>
    <comment ref="I16" authorId="0">
      <text>
        <r>
          <rPr>
            <sz val="8"/>
            <color indexed="81"/>
            <rFont val="Tahoma"/>
          </rPr>
          <t>Caisses, guichets (Accréditation)</t>
        </r>
      </text>
    </comment>
    <comment ref="I17" authorId="0">
      <text>
        <r>
          <rPr>
            <sz val="8"/>
            <color indexed="81"/>
            <rFont val="Tahoma"/>
          </rPr>
          <t xml:space="preserve">Salles et cabines de commande pour installations techniques d’exploitation, locaux de régie, cabines de projection, postes de commande </t>
        </r>
        <r>
          <rPr>
            <sz val="8"/>
            <color indexed="57"/>
            <rFont val="Tahoma"/>
            <family val="2"/>
          </rPr>
          <t>(Cabines d'interprétation (*dérogation pour le Conseil qui les comptabilise dans la rubrique 5.6), régies, cabines de projection)</t>
        </r>
      </text>
    </comment>
    <comment ref="I18" authorId="0">
      <text>
        <r>
          <rPr>
            <sz val="8"/>
            <color indexed="81"/>
            <rFont val="Tahoma"/>
          </rPr>
          <t>Loges de concierge, locaux de surveillances, locaux de garde à vue</t>
        </r>
        <r>
          <rPr>
            <sz val="8"/>
            <color indexed="57"/>
            <rFont val="Tahoma"/>
            <family val="2"/>
          </rPr>
          <t xml:space="preserve"> (Dispatching, pompiers, sécurité, loges gardiennage, gestion technique centralisée (GTC), )</t>
        </r>
      </text>
    </comment>
    <comment ref="I19" authorId="0">
      <text>
        <r>
          <rPr>
            <sz val="8"/>
            <color indexed="81"/>
            <rFont val="Tahoma"/>
          </rPr>
          <t>Locaux pour laboratoires photographiques, locaux de reproduction, locaux pour matériels  informatiques</t>
        </r>
        <r>
          <rPr>
            <sz val="8"/>
            <color indexed="57"/>
            <rFont val="Tahoma"/>
            <family val="2"/>
          </rPr>
          <t xml:space="preserve"> (Local informatique, local fax/photocopieur, labo photo, cabines téléphoniques)</t>
        </r>
      </text>
    </comment>
    <comment ref="I23" authorId="0">
      <text>
        <r>
          <rPr>
            <sz val="8"/>
            <color indexed="81"/>
            <rFont val="Tahoma"/>
          </rPr>
          <t xml:space="preserve">Ateliers de production, de developpement, de réparation, d'apprentissage et de recherche, d'essais, station de maintenance. </t>
        </r>
        <r>
          <rPr>
            <sz val="8"/>
            <color indexed="57"/>
            <rFont val="Tahoma"/>
            <family val="2"/>
          </rPr>
          <t>(Ateliers imprimerie, mécanique, serrurerie, techniques divers,…</t>
        </r>
      </text>
    </comment>
    <comment ref="I29" authorId="0">
      <text>
        <r>
          <rPr>
            <sz val="8"/>
            <color indexed="81"/>
            <rFont val="Tahoma"/>
          </rPr>
          <t>Cuisines de cuisson, de distribution, salle de préparation et de distribution des aliments, de retour de vaisselle, salles de lavage de vaisselle</t>
        </r>
        <r>
          <rPr>
            <sz val="8"/>
            <color indexed="57"/>
            <rFont val="Tahoma"/>
            <family val="2"/>
          </rPr>
          <t xml:space="preserve"> (Cuisine et dépendances (office, stock cuisine,…))</t>
        </r>
        <r>
          <rPr>
            <sz val="8"/>
            <color indexed="81"/>
            <rFont val="Tahoma"/>
          </rPr>
          <t xml:space="preserve">
</t>
        </r>
      </text>
    </comment>
    <comment ref="I33" authorId="0">
      <text>
        <r>
          <rPr>
            <sz val="8"/>
            <color indexed="81"/>
            <rFont val="Tahoma"/>
            <family val="2"/>
          </rPr>
          <t>Locaux de stockage et de réserve pour matériel, appareils et marchandises, stockage de produits dangereux, salle de coffres-forts,…</t>
        </r>
        <r>
          <rPr>
            <sz val="8"/>
            <color indexed="57"/>
            <rFont val="Tahoma"/>
            <family val="2"/>
          </rPr>
          <t>(Stockage, stockage cuisine)</t>
        </r>
      </text>
    </comment>
    <comment ref="I34" authorId="0">
      <text>
        <r>
          <rPr>
            <sz val="8"/>
            <color indexed="81"/>
            <rFont val="Tahoma"/>
          </rPr>
          <t>Archives, fournitures, dépôts de livres.</t>
        </r>
      </text>
    </comment>
    <comment ref="I35" authorId="0">
      <text>
        <r>
          <rPr>
            <sz val="8"/>
            <color indexed="81"/>
            <rFont val="Tahoma"/>
          </rPr>
          <t>Enceintes frigorifiques compartiments congélateurs.</t>
        </r>
        <r>
          <rPr>
            <sz val="8"/>
            <color indexed="57"/>
            <rFont val="Tahoma"/>
            <family val="2"/>
          </rPr>
          <t xml:space="preserve"> (Chambre foide, stockage frigorifique)</t>
        </r>
      </text>
    </comment>
    <comment ref="I36" authorId="0">
      <text>
        <r>
          <rPr>
            <sz val="8"/>
            <color indexed="81"/>
            <rFont val="Tahoma"/>
          </rPr>
          <t xml:space="preserve">Locaux de tri, de distribution, d'emballage, d'expédition, bases d'approvisonnement et d'envoi </t>
        </r>
        <r>
          <rPr>
            <sz val="8"/>
            <color indexed="57"/>
            <rFont val="Tahoma"/>
            <family val="2"/>
          </rPr>
          <t>(Local d'emballage, d'expédition, tri courrier)</t>
        </r>
      </text>
    </comment>
    <comment ref="I37" authorId="0">
      <text>
        <r>
          <rPr>
            <sz val="8"/>
            <color indexed="81"/>
            <rFont val="Tahoma"/>
          </rPr>
          <t xml:space="preserve">Locaux à usage commercial, magasins, kiosques, y compris les vitrines </t>
        </r>
        <r>
          <rPr>
            <sz val="8"/>
            <color indexed="57"/>
            <rFont val="Tahoma"/>
            <family val="2"/>
          </rPr>
          <t>(Centrale d'achats, concessionnaires)</t>
        </r>
      </text>
    </comment>
    <comment ref="I38" authorId="0">
      <text>
        <r>
          <rPr>
            <sz val="8"/>
            <color indexed="81"/>
            <rFont val="Tahoma"/>
          </rPr>
          <t>Halls de foire et des salons, locaux à échantillons ()</t>
        </r>
      </text>
    </comment>
    <comment ref="I43" authorId="0">
      <text>
        <r>
          <rPr>
            <sz val="8"/>
            <color indexed="81"/>
            <rFont val="Tahoma"/>
          </rPr>
          <t xml:space="preserve">Salles de classes et de groupes, salles de séminaires, bureaux réservés aux étudiants et aux élèves </t>
        </r>
        <r>
          <rPr>
            <sz val="8"/>
            <color indexed="57"/>
            <rFont val="Tahoma"/>
            <family val="2"/>
          </rPr>
          <t>(Salle de formation sans aménagement spécifique)</t>
        </r>
      </text>
    </comment>
    <comment ref="I44" authorId="0">
      <text>
        <r>
          <rPr>
            <sz val="8"/>
            <color indexed="81"/>
            <rFont val="Tahoma"/>
            <family val="2"/>
          </rPr>
          <t xml:space="preserve">Salles de classes et de groupes, salles de séminaires, bureaux réservés aux étudiants et aux élèves </t>
        </r>
        <r>
          <rPr>
            <sz val="8"/>
            <color indexed="57"/>
            <rFont val="Tahoma"/>
            <family val="2"/>
          </rPr>
          <t>(Salles de classes et de groupes, salles de séminaires, bureaux réservés aux étudiants et aux élèves )</t>
        </r>
      </text>
    </comment>
    <comment ref="I45" authorId="0">
      <text>
        <r>
          <rPr>
            <sz val="8"/>
            <color indexed="81"/>
            <rFont val="Tahoma"/>
          </rPr>
          <t>Salles de lecture, de catalogues, médiathèques, bibliothèques de  libre consultation</t>
        </r>
        <r>
          <rPr>
            <sz val="8"/>
            <color indexed="57"/>
            <rFont val="Tahoma"/>
            <family val="2"/>
          </rPr>
          <t xml:space="preserve"> (Bibliothèque centrale, infopoint (european public space))</t>
        </r>
        <r>
          <rPr>
            <sz val="8"/>
            <color indexed="81"/>
            <rFont val="Tahoma"/>
          </rPr>
          <t xml:space="preserve">
</t>
        </r>
      </text>
    </comment>
    <comment ref="I46" authorId="0">
      <text>
        <r>
          <rPr>
            <sz val="8"/>
            <color indexed="81"/>
            <rFont val="Tahoma"/>
          </rPr>
          <t xml:space="preserve">Halls sportifs, piscines, manèges , salles de gymnastique </t>
        </r>
        <r>
          <rPr>
            <sz val="8"/>
            <color indexed="57"/>
            <rFont val="Tahoma"/>
            <family val="2"/>
          </rPr>
          <t>(Centre sportif)</t>
        </r>
      </text>
    </comment>
    <comment ref="I47" authorId="0">
      <text>
        <r>
          <rPr>
            <sz val="8"/>
            <color indexed="81"/>
            <rFont val="Tahoma"/>
          </rPr>
          <t xml:space="preserve">Salles pour spectateurs dans des cinémas et des théâtres, des salles des fêtes, des forums, des salles polyvalentes. </t>
        </r>
        <r>
          <rPr>
            <sz val="8"/>
            <color indexed="57"/>
            <rFont val="Tahoma"/>
            <family val="2"/>
          </rPr>
          <t>(Salles de conférénce (avec interprétation), salle de presse, espaces socio-culturels, polyvalents (*dérogation pour le Conseil: les cabines d'interpr. sont comptabilisées dans cette rubrique))</t>
        </r>
      </text>
    </comment>
    <comment ref="I50" authorId="0">
      <text>
        <r>
          <rPr>
            <sz val="8"/>
            <color indexed="81"/>
            <rFont val="Tahoma"/>
          </rPr>
          <t>Locaux d'exposition pour musées, galeries, expositions d'art, collections.</t>
        </r>
        <r>
          <rPr>
            <sz val="8"/>
            <color indexed="57"/>
            <rFont val="Tahoma"/>
            <family val="2"/>
          </rPr>
          <t xml:space="preserve"> (Musées et exposition)</t>
        </r>
      </text>
    </comment>
    <comment ref="I53" authorId="0">
      <text>
        <r>
          <rPr>
            <sz val="8"/>
            <color indexed="81"/>
            <rFont val="Tahoma"/>
          </rPr>
          <t xml:space="preserve">Salles d'examen et de traitement généraux, 1ers soins médicaux, consultation (prévoyance et assistance médicales) </t>
        </r>
        <r>
          <rPr>
            <sz val="8"/>
            <color indexed="57"/>
            <rFont val="Tahoma"/>
            <family val="2"/>
          </rPr>
          <t>(Infirmerie, cabinets médicaux et annexes)</t>
        </r>
      </text>
    </comment>
    <comment ref="I59" authorId="0">
      <text>
        <r>
          <rPr>
            <sz val="8"/>
            <color indexed="81"/>
            <rFont val="Tahoma"/>
          </rPr>
          <t xml:space="preserve">Soins normaux (convalescence)
</t>
        </r>
      </text>
    </comment>
    <comment ref="I63" authorId="0">
      <text>
        <r>
          <rPr>
            <sz val="8"/>
            <color indexed="81"/>
            <rFont val="Tahoma"/>
          </rPr>
          <t xml:space="preserve">Toilettes, cabinets de toilette, douches, salles de bains, saunas, sas de nettoyage, salles de maquillage  ( y compris sas et  locaux d'entretien afférents) </t>
        </r>
        <r>
          <rPr>
            <sz val="8"/>
            <color indexed="57"/>
            <rFont val="Tahoma"/>
            <family val="2"/>
          </rPr>
          <t>(Y compris PMR)</t>
        </r>
      </text>
    </comment>
    <comment ref="I64" authorId="0">
      <text>
        <r>
          <rPr>
            <sz val="8"/>
            <color indexed="81"/>
            <rFont val="Tahoma"/>
          </rPr>
          <t xml:space="preserve">Salles d'essayage, dressing-rooms dans bâtiments résidentiels,  vestiaires, loges d’artistes </t>
        </r>
        <r>
          <rPr>
            <sz val="8"/>
            <color indexed="57"/>
            <rFont val="Tahoma"/>
            <family val="2"/>
          </rPr>
          <t>(Y compris vestiaires des salles de conférence)</t>
        </r>
      </text>
    </comment>
    <comment ref="I65" authorId="0">
      <text>
        <r>
          <rPr>
            <sz val="8"/>
            <color indexed="81"/>
            <rFont val="Tahoma"/>
          </rPr>
          <t>Locaux de rangement dans des bâtiments résidentiels et débarras similaires dans d’autres bâtiments; locaux à vélos, pour  voitures d’enfants, locaux à poubelles</t>
        </r>
        <r>
          <rPr>
            <sz val="8"/>
            <color indexed="57"/>
            <rFont val="Tahoma"/>
            <family val="2"/>
          </rPr>
          <t xml:space="preserve"> (Y compris containers pour déchets)</t>
        </r>
      </text>
    </comment>
    <comment ref="I66" authorId="0">
      <text>
        <r>
          <rPr>
            <sz val="8"/>
            <color indexed="81"/>
            <rFont val="Tahoma"/>
            <family val="2"/>
          </rPr>
          <t>Garages  pour véhicules de tout type</t>
        </r>
        <r>
          <rPr>
            <sz val="8"/>
            <color indexed="57"/>
            <rFont val="Tahoma"/>
            <family val="2"/>
          </rPr>
          <t xml:space="preserve"> (Y compris PMR)</t>
        </r>
      </text>
    </comment>
    <comment ref="I68" authorId="0">
      <text>
        <r>
          <rPr>
            <sz val="8"/>
            <color indexed="81"/>
            <rFont val="Tahoma"/>
          </rPr>
          <t xml:space="preserve">Centrales électriques, chaufferies isolées, usines à gaz, postes locaux de  télécommunication, centres d'incinération de déchets,  locaux pour collecte et élimination dedéchets provenant d’autres bâtiments </t>
        </r>
      </text>
    </comment>
    <comment ref="I85" authorId="0">
      <text>
        <r>
          <rPr>
            <sz val="8"/>
            <color indexed="81"/>
            <rFont val="Tahoma"/>
          </rPr>
          <t>Production froid, sprinkler, trémie climatisation et autres &gt;1m², lavage véhicule, vapeur, régies extérieures, divers,…</t>
        </r>
        <r>
          <rPr>
            <sz val="8"/>
            <color indexed="57"/>
            <rFont val="Tahoma"/>
            <family val="2"/>
          </rPr>
          <t>(Production froid, sprinkler, trémie climatisation et autres &gt;1m², lavage véhicule, vapeur, régies extérieures, divers,…)</t>
        </r>
        <r>
          <rPr>
            <sz val="8"/>
            <color indexed="81"/>
            <rFont val="Tahoma"/>
          </rPr>
          <t xml:space="preserve">
</t>
        </r>
      </text>
    </comment>
    <comment ref="I87" authorId="0">
      <text>
        <r>
          <rPr>
            <sz val="8"/>
            <color indexed="81"/>
            <rFont val="Tahoma"/>
          </rPr>
          <t xml:space="preserve">Couloirs, vestibules, corridors, y compris différences de niveau, halls d’entrée, portes à tambour, antichambres, sas, balcons de secours </t>
        </r>
        <r>
          <rPr>
            <sz val="8"/>
            <color indexed="57"/>
            <rFont val="Tahoma"/>
            <family val="2"/>
          </rPr>
          <t>(Y compris  circulation technique intérieure, couloirs inhérents aux salles de conférence, quai marchandises)</t>
        </r>
      </text>
    </comment>
    <comment ref="I88" authorId="0">
      <text>
        <r>
          <rPr>
            <sz val="8"/>
            <color indexed="81"/>
            <rFont val="Tahoma"/>
          </rPr>
          <t>Cages, volées d’escaliers, escaliers mécaniques, rampes (par étage)</t>
        </r>
      </text>
    </comment>
    <comment ref="I89" authorId="0">
      <text>
        <r>
          <rPr>
            <sz val="8"/>
            <color indexed="81"/>
            <rFont val="Tahoma"/>
            <family val="2"/>
          </rPr>
          <t xml:space="preserve">Cages d’ascenseurs, sas (par étage) </t>
        </r>
        <r>
          <rPr>
            <sz val="8"/>
            <color indexed="57"/>
            <rFont val="Tahoma"/>
            <family val="2"/>
          </rPr>
          <t>(Y compris Monte-charges)</t>
        </r>
      </text>
    </comment>
    <comment ref="I90" authorId="0">
      <text>
        <r>
          <rPr>
            <sz val="8"/>
            <color indexed="81"/>
            <rFont val="Tahoma"/>
          </rPr>
          <t>Passages, rampes praticables</t>
        </r>
        <r>
          <rPr>
            <sz val="8"/>
            <color indexed="57"/>
            <rFont val="Tahoma"/>
            <family val="2"/>
          </rPr>
          <t xml:space="preserve"> (Passages, rampes praticables)</t>
        </r>
        <r>
          <rPr>
            <sz val="8"/>
            <color indexed="81"/>
            <rFont val="Tahoma"/>
          </rPr>
          <t xml:space="preserve">
</t>
        </r>
      </text>
    </comment>
    <comment ref="AL92" authorId="0">
      <text>
        <r>
          <rPr>
            <b/>
            <sz val="20"/>
            <color indexed="81"/>
            <rFont val="Tahoma"/>
            <family val="2"/>
          </rPr>
          <t>Tzveta Yanakieva:</t>
        </r>
        <r>
          <rPr>
            <sz val="20"/>
            <color indexed="81"/>
            <rFont val="Tahoma"/>
            <family val="2"/>
          </rPr>
          <t xml:space="preserve">
Somme à la horizontale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Tzveta Yanakieva</author>
  </authors>
  <commentList>
    <comment ref="I4" authorId="0">
      <text>
        <r>
          <rPr>
            <sz val="8"/>
            <color indexed="81"/>
            <rFont val="Tahoma"/>
          </rPr>
          <t xml:space="preserve">Salles communes, foyers, garderies, salles de permanence, locaux de club, locaux de garde </t>
        </r>
        <r>
          <rPr>
            <sz val="8"/>
            <color indexed="57"/>
            <rFont val="Tahoma"/>
            <family val="2"/>
          </rPr>
          <t>(Garderie,  foyer)</t>
        </r>
      </text>
    </comment>
    <comment ref="I5" authorId="0">
      <text>
        <r>
          <rPr>
            <sz val="8"/>
            <color indexed="81"/>
            <rFont val="Tahoma"/>
          </rPr>
          <t xml:space="preserve">Espaces de détente et de repos dans des écoles, écoles supérieures, hôpitaux, entreprises, bureaux </t>
        </r>
        <r>
          <rPr>
            <sz val="8"/>
            <color indexed="57"/>
            <rFont val="Tahoma"/>
            <family val="2"/>
          </rPr>
          <t>(Salle de repos (ex: chauffeurs, sandard téléphonique), locaux  de détente fumeurs et non-fumeurs, well-being, )</t>
        </r>
      </text>
    </comment>
    <comment ref="I6" authorId="0">
      <text>
        <r>
          <rPr>
            <sz val="8"/>
            <color indexed="81"/>
            <rFont val="Tahoma"/>
            <family val="2"/>
          </rPr>
          <t xml:space="preserve">Salles d’attente pour transports publics, hôpitaux, cabinets médicaux, bâtiments administratifs </t>
        </r>
        <r>
          <rPr>
            <sz val="8"/>
            <color indexed="57"/>
            <rFont val="Tahoma"/>
            <family val="2"/>
          </rPr>
          <t>(Espace d'accueil et d'attente)</t>
        </r>
      </text>
    </comment>
    <comment ref="I7" authorId="0">
      <text>
        <r>
          <rPr>
            <sz val="8"/>
            <color indexed="81"/>
            <rFont val="Tahoma"/>
          </rPr>
          <t xml:space="preserve">Locaux de réception et de restauration, cantines, cafétérias, cafés dansants </t>
        </r>
        <r>
          <rPr>
            <sz val="8"/>
            <color indexed="57"/>
            <rFont val="Tahoma"/>
            <family val="2"/>
          </rPr>
          <t>(Kitchenette (gérée ou non par le service restauration), bar, sandwicherie,cafétaria,free-flow,salle restaurant,salon de réception)</t>
        </r>
      </text>
    </comment>
    <comment ref="I10" authorId="0">
      <text>
        <r>
          <rPr>
            <sz val="8"/>
            <color indexed="81"/>
            <rFont val="Tahoma"/>
          </rPr>
          <t xml:space="preserve">Bureaux  destinés à une ou plusieurs personnes </t>
        </r>
        <r>
          <rPr>
            <sz val="8"/>
            <color indexed="57"/>
            <rFont val="Tahoma"/>
            <family val="2"/>
          </rPr>
          <t>(Local avec lumière du jour et traitement d'air conditionné pour héberger du personnel permanent, peut être aussi affecté à: archive/stock/biblioth./local chnique/visioconf,/réunion/tri courrier/fax/photocop/repos.)</t>
        </r>
      </text>
    </comment>
    <comment ref="I12" authorId="0">
      <text>
        <r>
          <rPr>
            <sz val="8"/>
            <color indexed="81"/>
            <rFont val="Tahoma"/>
          </rPr>
          <t xml:space="preserve">Surfaces pour travail de bureau, y compris leurs zones de pause, de réunion,  vestiaires,  zones de circulation </t>
        </r>
        <r>
          <rPr>
            <sz val="8"/>
            <color indexed="57"/>
            <rFont val="Tahoma"/>
            <family val="2"/>
          </rPr>
          <t xml:space="preserve">(Postes de travail et circulation) </t>
        </r>
      </text>
    </comment>
    <comment ref="I13" authorId="0">
      <text>
        <r>
          <rPr>
            <sz val="8"/>
            <color indexed="81"/>
            <rFont val="Tahoma"/>
          </rPr>
          <t xml:space="preserve">Locaux avec places assises, salles d'examen et locaux pour l’accueil des parents </t>
        </r>
        <r>
          <rPr>
            <sz val="8"/>
            <color indexed="57"/>
            <rFont val="Tahoma"/>
            <family val="2"/>
          </rPr>
          <t>(Salle de réunion,  salle de visioconférence:  sans interprétation, petite salle de réunion de service)</t>
        </r>
      </text>
    </comment>
    <comment ref="I14" authorId="0">
      <text>
        <r>
          <rPr>
            <sz val="8"/>
            <color indexed="81"/>
            <rFont val="Tahoma"/>
          </rPr>
          <t xml:space="preserve">Locaux avec places assises, salles d'examen et locaux pour l’accueil des parents </t>
        </r>
        <r>
          <rPr>
            <sz val="8"/>
            <color indexed="57"/>
            <rFont val="Tahoma"/>
            <family val="2"/>
          </rPr>
          <t xml:space="preserve">(Salle de réunion,  salle de visioconférence:  sans interprétation, petite salle de réunion de service), </t>
        </r>
        <r>
          <rPr>
            <b/>
            <sz val="8"/>
            <color indexed="10"/>
            <rFont val="Tahoma"/>
            <family val="2"/>
          </rPr>
          <t>CONVERTIBLE en bureau</t>
        </r>
      </text>
    </comment>
    <comment ref="I15" authorId="0">
      <text>
        <r>
          <rPr>
            <sz val="8"/>
            <color indexed="81"/>
            <rFont val="Tahoma"/>
          </rPr>
          <t>Locaux de dessin</t>
        </r>
      </text>
    </comment>
    <comment ref="I16" authorId="0">
      <text>
        <r>
          <rPr>
            <sz val="8"/>
            <color indexed="81"/>
            <rFont val="Tahoma"/>
          </rPr>
          <t>Caisses, guichets (Accréditation)</t>
        </r>
      </text>
    </comment>
    <comment ref="I17" authorId="0">
      <text>
        <r>
          <rPr>
            <sz val="8"/>
            <color indexed="81"/>
            <rFont val="Tahoma"/>
          </rPr>
          <t xml:space="preserve">Salles et cabines de commande pour installations techniques d’exploitation, locaux de régie, cabines de projection, postes de commande </t>
        </r>
        <r>
          <rPr>
            <sz val="8"/>
            <color indexed="57"/>
            <rFont val="Tahoma"/>
            <family val="2"/>
          </rPr>
          <t>(Cabines d'interprétation (*dérogation pour le Conseil qui les comptabilise dans la rubrique 5.6), régies, cabines de projection)</t>
        </r>
      </text>
    </comment>
    <comment ref="I18" authorId="0">
      <text>
        <r>
          <rPr>
            <sz val="8"/>
            <color indexed="81"/>
            <rFont val="Tahoma"/>
          </rPr>
          <t>Loges de concierge, locaux de surveillances, locaux de garde à vue</t>
        </r>
        <r>
          <rPr>
            <sz val="8"/>
            <color indexed="57"/>
            <rFont val="Tahoma"/>
            <family val="2"/>
          </rPr>
          <t xml:space="preserve"> (Dispatching, pompiers, sécurité, loges gardiennage, gestion technique centralisée (GTC), )</t>
        </r>
      </text>
    </comment>
    <comment ref="I19" authorId="0">
      <text>
        <r>
          <rPr>
            <sz val="8"/>
            <color indexed="81"/>
            <rFont val="Tahoma"/>
          </rPr>
          <t>Locaux pour laboratoires photographiques, locaux de reproduction, locaux pour matériels  informatiques</t>
        </r>
        <r>
          <rPr>
            <sz val="8"/>
            <color indexed="57"/>
            <rFont val="Tahoma"/>
            <family val="2"/>
          </rPr>
          <t xml:space="preserve"> (Local informatique, local fax/photocopieur, labo photo, cabines téléphoniques)</t>
        </r>
      </text>
    </comment>
    <comment ref="I23" authorId="0">
      <text>
        <r>
          <rPr>
            <sz val="8"/>
            <color indexed="81"/>
            <rFont val="Tahoma"/>
          </rPr>
          <t xml:space="preserve">Ateliers de production, de developpement, de réparation, d'apprentissage et de recherche, d'essais, station de maintenance. </t>
        </r>
        <r>
          <rPr>
            <sz val="8"/>
            <color indexed="57"/>
            <rFont val="Tahoma"/>
            <family val="2"/>
          </rPr>
          <t>(Ateliers imprimerie, mécanique, serrurerie, techniques divers,…</t>
        </r>
      </text>
    </comment>
    <comment ref="I29" authorId="0">
      <text>
        <r>
          <rPr>
            <sz val="8"/>
            <color indexed="81"/>
            <rFont val="Tahoma"/>
          </rPr>
          <t>Cuisines de cuisson, de distribution, salle de préparation et de distribution des aliments, de retour de vaisselle, salles de lavage de vaisselle</t>
        </r>
        <r>
          <rPr>
            <sz val="8"/>
            <color indexed="57"/>
            <rFont val="Tahoma"/>
            <family val="2"/>
          </rPr>
          <t xml:space="preserve"> (Cuisine et dépendances (office, stock cuisine,…))</t>
        </r>
        <r>
          <rPr>
            <sz val="8"/>
            <color indexed="81"/>
            <rFont val="Tahoma"/>
          </rPr>
          <t xml:space="preserve">
</t>
        </r>
      </text>
    </comment>
    <comment ref="I33" authorId="0">
      <text>
        <r>
          <rPr>
            <sz val="8"/>
            <color indexed="81"/>
            <rFont val="Tahoma"/>
            <family val="2"/>
          </rPr>
          <t>Locaux de stockage et de réserve pour matériel, appareils et marchandises, stockage de produits dangereux, salle de coffres-forts,…</t>
        </r>
        <r>
          <rPr>
            <sz val="8"/>
            <color indexed="57"/>
            <rFont val="Tahoma"/>
            <family val="2"/>
          </rPr>
          <t>(Stockage, stockage cuisine)</t>
        </r>
      </text>
    </comment>
    <comment ref="I34" authorId="0">
      <text>
        <r>
          <rPr>
            <sz val="8"/>
            <color indexed="81"/>
            <rFont val="Tahoma"/>
          </rPr>
          <t>Archives, fournitures, dépôts de livres.</t>
        </r>
      </text>
    </comment>
    <comment ref="I35" authorId="0">
      <text>
        <r>
          <rPr>
            <sz val="8"/>
            <color indexed="81"/>
            <rFont val="Tahoma"/>
          </rPr>
          <t>Enceintes frigorifiques compartiments congélateurs.</t>
        </r>
        <r>
          <rPr>
            <sz val="8"/>
            <color indexed="57"/>
            <rFont val="Tahoma"/>
            <family val="2"/>
          </rPr>
          <t xml:space="preserve"> (Chambre foide, stockage frigorifique)</t>
        </r>
      </text>
    </comment>
    <comment ref="I36" authorId="0">
      <text>
        <r>
          <rPr>
            <sz val="8"/>
            <color indexed="81"/>
            <rFont val="Tahoma"/>
          </rPr>
          <t xml:space="preserve">Locaux de tri, de distribution, d'emballage, d'expédition, bases d'approvisonnement et d'envoi </t>
        </r>
        <r>
          <rPr>
            <sz val="8"/>
            <color indexed="57"/>
            <rFont val="Tahoma"/>
            <family val="2"/>
          </rPr>
          <t>(Local d'emballage, d'expédition, tri courrier)</t>
        </r>
      </text>
    </comment>
    <comment ref="I37" authorId="0">
      <text>
        <r>
          <rPr>
            <sz val="8"/>
            <color indexed="81"/>
            <rFont val="Tahoma"/>
          </rPr>
          <t xml:space="preserve">Locaux à usage commercial, magasins, kiosques, y compris les vitrines </t>
        </r>
        <r>
          <rPr>
            <sz val="8"/>
            <color indexed="57"/>
            <rFont val="Tahoma"/>
            <family val="2"/>
          </rPr>
          <t>(Centrale d'achats, concessionnaires)</t>
        </r>
      </text>
    </comment>
    <comment ref="I38" authorId="0">
      <text>
        <r>
          <rPr>
            <sz val="8"/>
            <color indexed="81"/>
            <rFont val="Tahoma"/>
          </rPr>
          <t>Halls de foire et des salons, locaux à échantillons ()</t>
        </r>
      </text>
    </comment>
    <comment ref="I43" authorId="0">
      <text>
        <r>
          <rPr>
            <sz val="8"/>
            <color indexed="81"/>
            <rFont val="Tahoma"/>
          </rPr>
          <t xml:space="preserve">Salles de classes et de groupes, salles de séminaires, bureaux réservés aux étudiants et aux élèves </t>
        </r>
        <r>
          <rPr>
            <sz val="8"/>
            <color indexed="57"/>
            <rFont val="Tahoma"/>
            <family val="2"/>
          </rPr>
          <t>(Salle de formation sans aménagement spécifique)</t>
        </r>
      </text>
    </comment>
    <comment ref="I44" authorId="0">
      <text>
        <r>
          <rPr>
            <sz val="8"/>
            <color indexed="81"/>
            <rFont val="Tahoma"/>
            <family val="2"/>
          </rPr>
          <t xml:space="preserve">Salles de classes et de groupes, salles de séminaires, bureaux réservés aux étudiants et aux élèves </t>
        </r>
        <r>
          <rPr>
            <sz val="8"/>
            <color indexed="57"/>
            <rFont val="Tahoma"/>
            <family val="2"/>
          </rPr>
          <t>(Salles de classes et de groupes, salles de séminaires, bureaux réservés aux étudiants et aux élèves )</t>
        </r>
      </text>
    </comment>
    <comment ref="I45" authorId="0">
      <text>
        <r>
          <rPr>
            <sz val="8"/>
            <color indexed="81"/>
            <rFont val="Tahoma"/>
          </rPr>
          <t>Salles de lecture, de catalogues, médiathèques, bibliothèques de  libre consultation</t>
        </r>
        <r>
          <rPr>
            <sz val="8"/>
            <color indexed="57"/>
            <rFont val="Tahoma"/>
            <family val="2"/>
          </rPr>
          <t xml:space="preserve"> (Bibliothèque centrale, infopoint (european public space))</t>
        </r>
        <r>
          <rPr>
            <sz val="8"/>
            <color indexed="81"/>
            <rFont val="Tahoma"/>
          </rPr>
          <t xml:space="preserve">
</t>
        </r>
      </text>
    </comment>
    <comment ref="I46" authorId="0">
      <text>
        <r>
          <rPr>
            <sz val="8"/>
            <color indexed="81"/>
            <rFont val="Tahoma"/>
          </rPr>
          <t xml:space="preserve">Halls sportifs, piscines, manèges , salles de gymnastique </t>
        </r>
        <r>
          <rPr>
            <sz val="8"/>
            <color indexed="57"/>
            <rFont val="Tahoma"/>
            <family val="2"/>
          </rPr>
          <t>(Centre sportif)</t>
        </r>
      </text>
    </comment>
    <comment ref="I47" authorId="0">
      <text>
        <r>
          <rPr>
            <sz val="8"/>
            <color indexed="81"/>
            <rFont val="Tahoma"/>
          </rPr>
          <t xml:space="preserve">Salles pour spectateurs dans des cinémas et des théâtres, des salles des fêtes, des forums, des salles polyvalentes. </t>
        </r>
        <r>
          <rPr>
            <sz val="8"/>
            <color indexed="57"/>
            <rFont val="Tahoma"/>
            <family val="2"/>
          </rPr>
          <t>(Salles de conférénce (avec interprétation), salle de presse, espaces socio-culturels, polyvalents (*dérogation pour le Conseil: les cabines d'interpr. sont comptabilisées dans cette rubrique))</t>
        </r>
      </text>
    </comment>
    <comment ref="I50" authorId="0">
      <text>
        <r>
          <rPr>
            <sz val="8"/>
            <color indexed="81"/>
            <rFont val="Tahoma"/>
          </rPr>
          <t>Locaux d'exposition pour musées, galeries, expositions d'art, collections.</t>
        </r>
        <r>
          <rPr>
            <sz val="8"/>
            <color indexed="57"/>
            <rFont val="Tahoma"/>
            <family val="2"/>
          </rPr>
          <t xml:space="preserve"> (Musées et exposition)</t>
        </r>
      </text>
    </comment>
    <comment ref="I53" authorId="0">
      <text>
        <r>
          <rPr>
            <sz val="8"/>
            <color indexed="81"/>
            <rFont val="Tahoma"/>
          </rPr>
          <t xml:space="preserve">Salles d'examen et de traitement généraux, 1ers soins médicaux, consultation (prévoyance et assistance médicales) </t>
        </r>
        <r>
          <rPr>
            <sz val="8"/>
            <color indexed="57"/>
            <rFont val="Tahoma"/>
            <family val="2"/>
          </rPr>
          <t>(Infirmerie, cabinets médicaux et annexes)</t>
        </r>
      </text>
    </comment>
    <comment ref="I59" authorId="0">
      <text>
        <r>
          <rPr>
            <sz val="8"/>
            <color indexed="81"/>
            <rFont val="Tahoma"/>
          </rPr>
          <t xml:space="preserve">Soins normaux (convalescence)
</t>
        </r>
      </text>
    </comment>
    <comment ref="I63" authorId="0">
      <text>
        <r>
          <rPr>
            <sz val="8"/>
            <color indexed="81"/>
            <rFont val="Tahoma"/>
          </rPr>
          <t xml:space="preserve">Toilettes, cabinets de toilette, douches, salles de bains, saunas, sas de nettoyage, salles de maquillage  ( y compris sas et  locaux d'entretien afférents) </t>
        </r>
        <r>
          <rPr>
            <sz val="8"/>
            <color indexed="57"/>
            <rFont val="Tahoma"/>
            <family val="2"/>
          </rPr>
          <t>(Y compris PMR)</t>
        </r>
      </text>
    </comment>
    <comment ref="I64" authorId="0">
      <text>
        <r>
          <rPr>
            <sz val="8"/>
            <color indexed="81"/>
            <rFont val="Tahoma"/>
          </rPr>
          <t xml:space="preserve">Salles d'essayage, dressing-rooms dans bâtiments résidentiels,  vestiaires, loges d’artistes </t>
        </r>
        <r>
          <rPr>
            <sz val="8"/>
            <color indexed="57"/>
            <rFont val="Tahoma"/>
            <family val="2"/>
          </rPr>
          <t>(Y compris vestiaires des salles de conférence)</t>
        </r>
      </text>
    </comment>
    <comment ref="I65" authorId="0">
      <text>
        <r>
          <rPr>
            <sz val="8"/>
            <color indexed="81"/>
            <rFont val="Tahoma"/>
          </rPr>
          <t>Locaux de rangement dans des bâtiments résidentiels et débarras similaires dans d’autres bâtiments; locaux à vélos, pour  voitures d’enfants, locaux à poubelles</t>
        </r>
        <r>
          <rPr>
            <sz val="8"/>
            <color indexed="57"/>
            <rFont val="Tahoma"/>
            <family val="2"/>
          </rPr>
          <t xml:space="preserve"> (Y compris containers pour déchets)</t>
        </r>
      </text>
    </comment>
    <comment ref="I66" authorId="0">
      <text>
        <r>
          <rPr>
            <sz val="8"/>
            <color indexed="81"/>
            <rFont val="Tahoma"/>
            <family val="2"/>
          </rPr>
          <t>Garages  pour véhicules de tout type</t>
        </r>
        <r>
          <rPr>
            <sz val="8"/>
            <color indexed="57"/>
            <rFont val="Tahoma"/>
            <family val="2"/>
          </rPr>
          <t xml:space="preserve"> (Y compris PMR)</t>
        </r>
      </text>
    </comment>
    <comment ref="I68" authorId="0">
      <text>
        <r>
          <rPr>
            <sz val="8"/>
            <color indexed="81"/>
            <rFont val="Tahoma"/>
          </rPr>
          <t xml:space="preserve">Centrales électriques, chaufferies isolées, usines à gaz, postes locaux de  télécommunication, centres d'incinération de déchets,  locaux pour collecte et élimination dedéchets provenant d’autres bâtiments </t>
        </r>
      </text>
    </comment>
    <comment ref="I85" authorId="0">
      <text>
        <r>
          <rPr>
            <sz val="8"/>
            <color indexed="81"/>
            <rFont val="Tahoma"/>
          </rPr>
          <t>Production froid, sprinkler, trémie climatisation et autres &gt;1m², lavage véhicule, vapeur, régies extérieures, divers,…</t>
        </r>
        <r>
          <rPr>
            <sz val="8"/>
            <color indexed="57"/>
            <rFont val="Tahoma"/>
            <family val="2"/>
          </rPr>
          <t>(Production froid, sprinkler, trémie climatisation et autres &gt;1m², lavage véhicule, vapeur, régies extérieures, divers,…)</t>
        </r>
        <r>
          <rPr>
            <sz val="8"/>
            <color indexed="81"/>
            <rFont val="Tahoma"/>
          </rPr>
          <t xml:space="preserve">
</t>
        </r>
      </text>
    </comment>
    <comment ref="I87" authorId="0">
      <text>
        <r>
          <rPr>
            <sz val="8"/>
            <color indexed="81"/>
            <rFont val="Tahoma"/>
          </rPr>
          <t xml:space="preserve">Couloirs, vestibules, corridors, y compris différences de niveau, halls d’entrée, portes à tambour, antichambres, sas, balcons de secours </t>
        </r>
        <r>
          <rPr>
            <sz val="8"/>
            <color indexed="57"/>
            <rFont val="Tahoma"/>
            <family val="2"/>
          </rPr>
          <t>(Y compris  circulation technique intérieure, couloirs inhérents aux salles de conférence, quai marchandises)</t>
        </r>
      </text>
    </comment>
    <comment ref="I88" authorId="0">
      <text>
        <r>
          <rPr>
            <sz val="8"/>
            <color indexed="81"/>
            <rFont val="Tahoma"/>
          </rPr>
          <t>Cages, volées d’escaliers, escaliers mécaniques, rampes (par étage)</t>
        </r>
      </text>
    </comment>
    <comment ref="I89" authorId="0">
      <text>
        <r>
          <rPr>
            <sz val="8"/>
            <color indexed="81"/>
            <rFont val="Tahoma"/>
            <family val="2"/>
          </rPr>
          <t xml:space="preserve">Cages d’ascenseurs, sas (par étage) </t>
        </r>
        <r>
          <rPr>
            <sz val="8"/>
            <color indexed="57"/>
            <rFont val="Tahoma"/>
            <family val="2"/>
          </rPr>
          <t>(Y compris Monte-charges)</t>
        </r>
      </text>
    </comment>
    <comment ref="I90" authorId="0">
      <text>
        <r>
          <rPr>
            <sz val="8"/>
            <color indexed="81"/>
            <rFont val="Tahoma"/>
          </rPr>
          <t>Passages, rampes praticables</t>
        </r>
        <r>
          <rPr>
            <sz val="8"/>
            <color indexed="57"/>
            <rFont val="Tahoma"/>
            <family val="2"/>
          </rPr>
          <t xml:space="preserve"> (Passages, rampes praticables)</t>
        </r>
        <r>
          <rPr>
            <sz val="8"/>
            <color indexed="81"/>
            <rFont val="Tahoma"/>
          </rPr>
          <t xml:space="preserve">
</t>
        </r>
      </text>
    </comment>
    <comment ref="AX92" authorId="0">
      <text>
        <r>
          <rPr>
            <b/>
            <sz val="20"/>
            <color indexed="81"/>
            <rFont val="Tahoma"/>
            <family val="2"/>
          </rPr>
          <t>Tzveta Yanakieva:</t>
        </r>
        <r>
          <rPr>
            <sz val="20"/>
            <color indexed="81"/>
            <rFont val="Tahoma"/>
            <family val="2"/>
          </rPr>
          <t xml:space="preserve">
Somme à la horizontale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Tzveta Yanakieva</author>
  </authors>
  <commentList>
    <comment ref="I4" authorId="0">
      <text>
        <r>
          <rPr>
            <sz val="8"/>
            <color indexed="81"/>
            <rFont val="Tahoma"/>
          </rPr>
          <t xml:space="preserve">Salles communes, foyers, garderies, salles de permanence, locaux de club, locaux de garde </t>
        </r>
        <r>
          <rPr>
            <sz val="8"/>
            <color indexed="57"/>
            <rFont val="Tahoma"/>
            <family val="2"/>
          </rPr>
          <t>(Garderie,  foyer)</t>
        </r>
      </text>
    </comment>
    <comment ref="I5" authorId="0">
      <text>
        <r>
          <rPr>
            <sz val="8"/>
            <color indexed="81"/>
            <rFont val="Tahoma"/>
          </rPr>
          <t xml:space="preserve">Espaces de détente et de repos dans des écoles, écoles supérieures, hôpitaux, entreprises, bureaux </t>
        </r>
        <r>
          <rPr>
            <sz val="8"/>
            <color indexed="57"/>
            <rFont val="Tahoma"/>
            <family val="2"/>
          </rPr>
          <t>(Salle de repos (ex: chauffeurs, sandard téléphonique), locaux  de détente fumeurs et non-fumeurs, well-being, )</t>
        </r>
      </text>
    </comment>
    <comment ref="I6" authorId="0">
      <text>
        <r>
          <rPr>
            <sz val="8"/>
            <color indexed="81"/>
            <rFont val="Tahoma"/>
            <family val="2"/>
          </rPr>
          <t xml:space="preserve">Salles d’attente pour transports publics, hôpitaux, cabinets médicaux, bâtiments administratifs </t>
        </r>
        <r>
          <rPr>
            <sz val="8"/>
            <color indexed="57"/>
            <rFont val="Tahoma"/>
            <family val="2"/>
          </rPr>
          <t>(Espace d'accueil et d'attente)</t>
        </r>
      </text>
    </comment>
    <comment ref="I7" authorId="0">
      <text>
        <r>
          <rPr>
            <sz val="8"/>
            <color indexed="81"/>
            <rFont val="Tahoma"/>
          </rPr>
          <t xml:space="preserve">Locaux de réception et de restauration, cantines, cafétérias, cafés dansants </t>
        </r>
        <r>
          <rPr>
            <sz val="8"/>
            <color indexed="57"/>
            <rFont val="Tahoma"/>
            <family val="2"/>
          </rPr>
          <t>(Kitchenette (gérée ou non par le service restauration), bar, sandwicherie,cafétaria,free-flow,salle restaurant,salon de réception)</t>
        </r>
      </text>
    </comment>
    <comment ref="I10" authorId="0">
      <text>
        <r>
          <rPr>
            <sz val="8"/>
            <color indexed="81"/>
            <rFont val="Tahoma"/>
          </rPr>
          <t xml:space="preserve">Bureaux  destinés à une ou plusieurs personnes </t>
        </r>
        <r>
          <rPr>
            <sz val="8"/>
            <color indexed="57"/>
            <rFont val="Tahoma"/>
            <family val="2"/>
          </rPr>
          <t>(Local avec lumière du jour et traitement d'air conditionné pour héberger du personnel permanent, peut être aussi affecté à: archive/stock/biblioth./local chnique/visioconf,/réunion/tri courrier/fax/photocop/repos.)</t>
        </r>
      </text>
    </comment>
    <comment ref="I12" authorId="0">
      <text>
        <r>
          <rPr>
            <sz val="8"/>
            <color indexed="81"/>
            <rFont val="Tahoma"/>
          </rPr>
          <t xml:space="preserve">Surfaces pour travail de bureau, y compris leurs zones de pause, de réunion,  vestiaires,  zones de circulation </t>
        </r>
        <r>
          <rPr>
            <sz val="8"/>
            <color indexed="57"/>
            <rFont val="Tahoma"/>
            <family val="2"/>
          </rPr>
          <t xml:space="preserve">(Postes de travail et circulation) </t>
        </r>
      </text>
    </comment>
    <comment ref="I13" authorId="0">
      <text>
        <r>
          <rPr>
            <sz val="8"/>
            <color indexed="81"/>
            <rFont val="Tahoma"/>
          </rPr>
          <t xml:space="preserve">Locaux avec places assises, salles d'examen et locaux pour l’accueil des parents </t>
        </r>
        <r>
          <rPr>
            <sz val="8"/>
            <color indexed="57"/>
            <rFont val="Tahoma"/>
            <family val="2"/>
          </rPr>
          <t>(Salle de réunion,  salle de visioconférence:  sans interprétation, petite salle de réunion de service)</t>
        </r>
      </text>
    </comment>
    <comment ref="I14" authorId="0">
      <text>
        <r>
          <rPr>
            <sz val="8"/>
            <color indexed="81"/>
            <rFont val="Tahoma"/>
          </rPr>
          <t xml:space="preserve">Locaux avec places assises, salles d'examen et locaux pour l’accueil des parents </t>
        </r>
        <r>
          <rPr>
            <sz val="8"/>
            <color indexed="57"/>
            <rFont val="Tahoma"/>
            <family val="2"/>
          </rPr>
          <t xml:space="preserve">(Salle de réunion,  salle de visioconférence:  sans interprétation, petite salle de réunion de service), </t>
        </r>
        <r>
          <rPr>
            <b/>
            <sz val="8"/>
            <color indexed="10"/>
            <rFont val="Tahoma"/>
            <family val="2"/>
          </rPr>
          <t>CONVERTIBLE en bureau</t>
        </r>
      </text>
    </comment>
    <comment ref="I15" authorId="0">
      <text>
        <r>
          <rPr>
            <sz val="8"/>
            <color indexed="81"/>
            <rFont val="Tahoma"/>
          </rPr>
          <t>Locaux de dessin</t>
        </r>
      </text>
    </comment>
    <comment ref="I16" authorId="0">
      <text>
        <r>
          <rPr>
            <sz val="8"/>
            <color indexed="81"/>
            <rFont val="Tahoma"/>
          </rPr>
          <t>Caisses, guichets (Accréditation)</t>
        </r>
      </text>
    </comment>
    <comment ref="I17" authorId="0">
      <text>
        <r>
          <rPr>
            <sz val="8"/>
            <color indexed="81"/>
            <rFont val="Tahoma"/>
          </rPr>
          <t xml:space="preserve">Salles et cabines de commande pour installations techniques d’exploitation, locaux de régie, cabines de projection, postes de commande </t>
        </r>
        <r>
          <rPr>
            <sz val="8"/>
            <color indexed="57"/>
            <rFont val="Tahoma"/>
            <family val="2"/>
          </rPr>
          <t>(Cabines d'interprétation (*dérogation pour le Conseil qui les comptabilise dans la rubrique 5.6), régies, cabines de projection)</t>
        </r>
      </text>
    </comment>
    <comment ref="I18" authorId="0">
      <text>
        <r>
          <rPr>
            <sz val="8"/>
            <color indexed="81"/>
            <rFont val="Tahoma"/>
          </rPr>
          <t>Loges de concierge, locaux de surveillances, locaux de garde à vue</t>
        </r>
        <r>
          <rPr>
            <sz val="8"/>
            <color indexed="57"/>
            <rFont val="Tahoma"/>
            <family val="2"/>
          </rPr>
          <t xml:space="preserve"> (Dispatching, pompiers, sécurité, loges gardiennage, gestion technique centralisée (GTC), )</t>
        </r>
      </text>
    </comment>
    <comment ref="I19" authorId="0">
      <text>
        <r>
          <rPr>
            <sz val="8"/>
            <color indexed="81"/>
            <rFont val="Tahoma"/>
          </rPr>
          <t>Locaux pour laboratoires photographiques, locaux de reproduction, locaux pour matériels  informatiques</t>
        </r>
        <r>
          <rPr>
            <sz val="8"/>
            <color indexed="57"/>
            <rFont val="Tahoma"/>
            <family val="2"/>
          </rPr>
          <t xml:space="preserve"> (Local informatique, local fax/photocopieur, labo photo, cabines téléphoniques)</t>
        </r>
      </text>
    </comment>
    <comment ref="I23" authorId="0">
      <text>
        <r>
          <rPr>
            <sz val="8"/>
            <color indexed="81"/>
            <rFont val="Tahoma"/>
          </rPr>
          <t xml:space="preserve">Ateliers de production, de developpement, de réparation, d'apprentissage et de recherche, d'essais, station de maintenance. </t>
        </r>
        <r>
          <rPr>
            <sz val="8"/>
            <color indexed="57"/>
            <rFont val="Tahoma"/>
            <family val="2"/>
          </rPr>
          <t>(Ateliers imprimerie, mécanique, serrurerie, techniques divers,…</t>
        </r>
      </text>
    </comment>
    <comment ref="I29" authorId="0">
      <text>
        <r>
          <rPr>
            <sz val="8"/>
            <color indexed="81"/>
            <rFont val="Tahoma"/>
          </rPr>
          <t>Cuisines de cuisson, de distribution, salle de préparation et de distribution des aliments, de retour de vaisselle, salles de lavage de vaisselle</t>
        </r>
        <r>
          <rPr>
            <sz val="8"/>
            <color indexed="57"/>
            <rFont val="Tahoma"/>
            <family val="2"/>
          </rPr>
          <t xml:space="preserve"> (Cuisine et dépendances (office, stock cuisine,…))</t>
        </r>
        <r>
          <rPr>
            <sz val="8"/>
            <color indexed="81"/>
            <rFont val="Tahoma"/>
          </rPr>
          <t xml:space="preserve">
</t>
        </r>
      </text>
    </comment>
    <comment ref="I33" authorId="0">
      <text>
        <r>
          <rPr>
            <sz val="8"/>
            <color indexed="81"/>
            <rFont val="Tahoma"/>
            <family val="2"/>
          </rPr>
          <t>Locaux de stockage et de réserve pour matériel, appareils et marchandises, stockage de produits dangereux, salle de coffres-forts,…</t>
        </r>
        <r>
          <rPr>
            <sz val="8"/>
            <color indexed="57"/>
            <rFont val="Tahoma"/>
            <family val="2"/>
          </rPr>
          <t>(Stockage, stockage cuisine)</t>
        </r>
      </text>
    </comment>
    <comment ref="I34" authorId="0">
      <text>
        <r>
          <rPr>
            <sz val="8"/>
            <color indexed="81"/>
            <rFont val="Tahoma"/>
          </rPr>
          <t>Archives, fournitures, dépôts de livres.</t>
        </r>
      </text>
    </comment>
    <comment ref="I35" authorId="0">
      <text>
        <r>
          <rPr>
            <sz val="8"/>
            <color indexed="81"/>
            <rFont val="Tahoma"/>
          </rPr>
          <t>Enceintes frigorifiques compartiments congélateurs.</t>
        </r>
        <r>
          <rPr>
            <sz val="8"/>
            <color indexed="57"/>
            <rFont val="Tahoma"/>
            <family val="2"/>
          </rPr>
          <t xml:space="preserve"> (Chambre foide, stockage frigorifique)</t>
        </r>
      </text>
    </comment>
    <comment ref="I36" authorId="0">
      <text>
        <r>
          <rPr>
            <sz val="8"/>
            <color indexed="81"/>
            <rFont val="Tahoma"/>
          </rPr>
          <t xml:space="preserve">Locaux de tri, de distribution, d'emballage, d'expédition, bases d'approvisonnement et d'envoi </t>
        </r>
        <r>
          <rPr>
            <sz val="8"/>
            <color indexed="57"/>
            <rFont val="Tahoma"/>
            <family val="2"/>
          </rPr>
          <t>(Local d'emballage, d'expédition, tri courrier)</t>
        </r>
      </text>
    </comment>
    <comment ref="I37" authorId="0">
      <text>
        <r>
          <rPr>
            <sz val="8"/>
            <color indexed="81"/>
            <rFont val="Tahoma"/>
          </rPr>
          <t xml:space="preserve">Locaux à usage commercial, magasins, kiosques, y compris les vitrines </t>
        </r>
        <r>
          <rPr>
            <sz val="8"/>
            <color indexed="57"/>
            <rFont val="Tahoma"/>
            <family val="2"/>
          </rPr>
          <t>(Centrale d'achats, concessionnaires)</t>
        </r>
      </text>
    </comment>
    <comment ref="I38" authorId="0">
      <text>
        <r>
          <rPr>
            <sz val="8"/>
            <color indexed="81"/>
            <rFont val="Tahoma"/>
          </rPr>
          <t>Halls de foire et des salons, locaux à échantillons ()</t>
        </r>
      </text>
    </comment>
    <comment ref="I43" authorId="0">
      <text>
        <r>
          <rPr>
            <sz val="8"/>
            <color indexed="81"/>
            <rFont val="Tahoma"/>
          </rPr>
          <t xml:space="preserve">Salles de classes et de groupes, salles de séminaires, bureaux réservés aux étudiants et aux élèves </t>
        </r>
        <r>
          <rPr>
            <sz val="8"/>
            <color indexed="57"/>
            <rFont val="Tahoma"/>
            <family val="2"/>
          </rPr>
          <t>(Salle de formation sans aménagement spécifique)</t>
        </r>
      </text>
    </comment>
    <comment ref="I44" authorId="0">
      <text>
        <r>
          <rPr>
            <sz val="8"/>
            <color indexed="81"/>
            <rFont val="Tahoma"/>
            <family val="2"/>
          </rPr>
          <t xml:space="preserve">Salles de classes et de groupes, salles de séminaires, bureaux réservés aux étudiants et aux élèves </t>
        </r>
        <r>
          <rPr>
            <sz val="8"/>
            <color indexed="57"/>
            <rFont val="Tahoma"/>
            <family val="2"/>
          </rPr>
          <t>(Salles de classes et de groupes, salles de séminaires, bureaux réservés aux étudiants et aux élèves )</t>
        </r>
      </text>
    </comment>
    <comment ref="I45" authorId="0">
      <text>
        <r>
          <rPr>
            <sz val="8"/>
            <color indexed="81"/>
            <rFont val="Tahoma"/>
          </rPr>
          <t>Salles de lecture, de catalogues, médiathèques, bibliothèques de  libre consultation</t>
        </r>
        <r>
          <rPr>
            <sz val="8"/>
            <color indexed="57"/>
            <rFont val="Tahoma"/>
            <family val="2"/>
          </rPr>
          <t xml:space="preserve"> (Bibliothèque centrale, infopoint (european public space))</t>
        </r>
        <r>
          <rPr>
            <sz val="8"/>
            <color indexed="81"/>
            <rFont val="Tahoma"/>
          </rPr>
          <t xml:space="preserve">
</t>
        </r>
      </text>
    </comment>
    <comment ref="I46" authorId="0">
      <text>
        <r>
          <rPr>
            <sz val="8"/>
            <color indexed="81"/>
            <rFont val="Tahoma"/>
          </rPr>
          <t xml:space="preserve">Halls sportifs, piscines, manèges , salles de gymnastique </t>
        </r>
        <r>
          <rPr>
            <sz val="8"/>
            <color indexed="57"/>
            <rFont val="Tahoma"/>
            <family val="2"/>
          </rPr>
          <t>(Centre sportif)</t>
        </r>
      </text>
    </comment>
    <comment ref="I47" authorId="0">
      <text>
        <r>
          <rPr>
            <sz val="8"/>
            <color indexed="81"/>
            <rFont val="Tahoma"/>
          </rPr>
          <t xml:space="preserve">Salles pour spectateurs dans des cinémas et des théâtres, des salles des fêtes, des forums, des salles polyvalentes. </t>
        </r>
        <r>
          <rPr>
            <sz val="8"/>
            <color indexed="57"/>
            <rFont val="Tahoma"/>
            <family val="2"/>
          </rPr>
          <t>(Salles de conférénce (avec interprétation), salle de presse, espaces socio-culturels, polyvalents (*dérogation pour le Conseil: les cabines d'interpr. sont comptabilisées dans cette rubrique))</t>
        </r>
      </text>
    </comment>
    <comment ref="I50" authorId="0">
      <text>
        <r>
          <rPr>
            <sz val="8"/>
            <color indexed="81"/>
            <rFont val="Tahoma"/>
          </rPr>
          <t>Locaux d'exposition pour musées, galeries, expositions d'art, collections.</t>
        </r>
        <r>
          <rPr>
            <sz val="8"/>
            <color indexed="57"/>
            <rFont val="Tahoma"/>
            <family val="2"/>
          </rPr>
          <t xml:space="preserve"> (Musées et exposition)</t>
        </r>
      </text>
    </comment>
    <comment ref="I53" authorId="0">
      <text>
        <r>
          <rPr>
            <sz val="8"/>
            <color indexed="81"/>
            <rFont val="Tahoma"/>
          </rPr>
          <t xml:space="preserve">Salles d'examen et de traitement généraux, 1ers soins médicaux, consultation (prévoyance et assistance médicales) </t>
        </r>
        <r>
          <rPr>
            <sz val="8"/>
            <color indexed="57"/>
            <rFont val="Tahoma"/>
            <family val="2"/>
          </rPr>
          <t>(Infirmerie, cabinets médicaux et annexes)</t>
        </r>
      </text>
    </comment>
    <comment ref="I59" authorId="0">
      <text>
        <r>
          <rPr>
            <sz val="8"/>
            <color indexed="81"/>
            <rFont val="Tahoma"/>
          </rPr>
          <t xml:space="preserve">Soins normaux (convalescence)
</t>
        </r>
      </text>
    </comment>
    <comment ref="I63" authorId="0">
      <text>
        <r>
          <rPr>
            <sz val="8"/>
            <color indexed="81"/>
            <rFont val="Tahoma"/>
          </rPr>
          <t xml:space="preserve">Toilettes, cabinets de toilette, douches, salles de bains, saunas, sas de nettoyage, salles de maquillage  ( y compris sas et  locaux d'entretien afférents) </t>
        </r>
        <r>
          <rPr>
            <sz val="8"/>
            <color indexed="57"/>
            <rFont val="Tahoma"/>
            <family val="2"/>
          </rPr>
          <t>(Y compris PMR)</t>
        </r>
      </text>
    </comment>
    <comment ref="I64" authorId="0">
      <text>
        <r>
          <rPr>
            <sz val="8"/>
            <color indexed="81"/>
            <rFont val="Tahoma"/>
          </rPr>
          <t xml:space="preserve">Salles d'essayage, dressing-rooms dans bâtiments résidentiels,  vestiaires, loges d’artistes </t>
        </r>
        <r>
          <rPr>
            <sz val="8"/>
            <color indexed="57"/>
            <rFont val="Tahoma"/>
            <family val="2"/>
          </rPr>
          <t>(Y compris vestiaires des salles de conférence)</t>
        </r>
      </text>
    </comment>
    <comment ref="I65" authorId="0">
      <text>
        <r>
          <rPr>
            <sz val="8"/>
            <color indexed="81"/>
            <rFont val="Tahoma"/>
          </rPr>
          <t>Locaux de rangement dans des bâtiments résidentiels et débarras similaires dans d’autres bâtiments; locaux à vélos, pour  voitures d’enfants, locaux à poubelles</t>
        </r>
        <r>
          <rPr>
            <sz val="8"/>
            <color indexed="57"/>
            <rFont val="Tahoma"/>
            <family val="2"/>
          </rPr>
          <t xml:space="preserve"> (Y compris containers pour déchets)</t>
        </r>
      </text>
    </comment>
    <comment ref="I66" authorId="0">
      <text>
        <r>
          <rPr>
            <sz val="8"/>
            <color indexed="81"/>
            <rFont val="Tahoma"/>
            <family val="2"/>
          </rPr>
          <t>Garages  pour véhicules de tout type</t>
        </r>
        <r>
          <rPr>
            <sz val="8"/>
            <color indexed="57"/>
            <rFont val="Tahoma"/>
            <family val="2"/>
          </rPr>
          <t xml:space="preserve"> (Y compris PMR)</t>
        </r>
      </text>
    </comment>
    <comment ref="I68" authorId="0">
      <text>
        <r>
          <rPr>
            <sz val="8"/>
            <color indexed="81"/>
            <rFont val="Tahoma"/>
          </rPr>
          <t xml:space="preserve">Centrales électriques, chaufferies isolées, usines à gaz, postes locaux de  télécommunication, centres d'incinération de déchets,  locaux pour collecte et élimination dedéchets provenant d’autres bâtiments </t>
        </r>
      </text>
    </comment>
    <comment ref="I85" authorId="0">
      <text>
        <r>
          <rPr>
            <sz val="8"/>
            <color indexed="81"/>
            <rFont val="Tahoma"/>
          </rPr>
          <t>Production froid, sprinkler, trémie climatisation et autres &gt;1m², lavage véhicule, vapeur, régies extérieures, divers,…</t>
        </r>
        <r>
          <rPr>
            <sz val="8"/>
            <color indexed="57"/>
            <rFont val="Tahoma"/>
            <family val="2"/>
          </rPr>
          <t>(Production froid, sprinkler, trémie climatisation et autres &gt;1m², lavage véhicule, vapeur, régies extérieures, divers,…)</t>
        </r>
        <r>
          <rPr>
            <sz val="8"/>
            <color indexed="81"/>
            <rFont val="Tahoma"/>
          </rPr>
          <t xml:space="preserve">
</t>
        </r>
      </text>
    </comment>
    <comment ref="I87" authorId="0">
      <text>
        <r>
          <rPr>
            <sz val="8"/>
            <color indexed="81"/>
            <rFont val="Tahoma"/>
          </rPr>
          <t xml:space="preserve">Couloirs, vestibules, corridors, y compris différences de niveau, halls d’entrée, portes à tambour, antichambres, sas, balcons de secours </t>
        </r>
        <r>
          <rPr>
            <sz val="8"/>
            <color indexed="57"/>
            <rFont val="Tahoma"/>
            <family val="2"/>
          </rPr>
          <t>(Y compris  circulation technique intérieure, couloirs inhérents aux salles de conférence, quai marchandises)</t>
        </r>
      </text>
    </comment>
    <comment ref="I88" authorId="0">
      <text>
        <r>
          <rPr>
            <sz val="8"/>
            <color indexed="81"/>
            <rFont val="Tahoma"/>
          </rPr>
          <t>Cages, volées d’escaliers, escaliers mécaniques, rampes (par étage)</t>
        </r>
      </text>
    </comment>
    <comment ref="I89" authorId="0">
      <text>
        <r>
          <rPr>
            <sz val="8"/>
            <color indexed="81"/>
            <rFont val="Tahoma"/>
            <family val="2"/>
          </rPr>
          <t xml:space="preserve">Cages d’ascenseurs, sas (par étage) </t>
        </r>
        <r>
          <rPr>
            <sz val="8"/>
            <color indexed="57"/>
            <rFont val="Tahoma"/>
            <family val="2"/>
          </rPr>
          <t>(Y compris Monte-charges)</t>
        </r>
      </text>
    </comment>
    <comment ref="I90" authorId="0">
      <text>
        <r>
          <rPr>
            <sz val="8"/>
            <color indexed="81"/>
            <rFont val="Tahoma"/>
          </rPr>
          <t>Passages, rampes praticables</t>
        </r>
        <r>
          <rPr>
            <sz val="8"/>
            <color indexed="57"/>
            <rFont val="Tahoma"/>
            <family val="2"/>
          </rPr>
          <t xml:space="preserve"> (Passages, rampes praticables)</t>
        </r>
        <r>
          <rPr>
            <sz val="8"/>
            <color indexed="81"/>
            <rFont val="Tahoma"/>
          </rPr>
          <t xml:space="preserve">
</t>
        </r>
      </text>
    </comment>
    <comment ref="AN92" authorId="0">
      <text>
        <r>
          <rPr>
            <b/>
            <sz val="20"/>
            <color indexed="81"/>
            <rFont val="Tahoma"/>
            <family val="2"/>
          </rPr>
          <t>Tzveta Yanakieva:</t>
        </r>
        <r>
          <rPr>
            <sz val="20"/>
            <color indexed="81"/>
            <rFont val="Tahoma"/>
            <family val="2"/>
          </rPr>
          <t xml:space="preserve">
Somme à la horizontale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Tzveta Yanakieva</author>
  </authors>
  <commentList>
    <comment ref="I4" authorId="0">
      <text>
        <r>
          <rPr>
            <sz val="8"/>
            <color indexed="81"/>
            <rFont val="Tahoma"/>
          </rPr>
          <t xml:space="preserve">Salles communes, foyers, garderies, salles de permanence, locaux de club, locaux de garde </t>
        </r>
        <r>
          <rPr>
            <sz val="8"/>
            <color indexed="57"/>
            <rFont val="Tahoma"/>
            <family val="2"/>
          </rPr>
          <t>(Garderie,  foyer)</t>
        </r>
      </text>
    </comment>
    <comment ref="I5" authorId="0">
      <text>
        <r>
          <rPr>
            <sz val="8"/>
            <color indexed="81"/>
            <rFont val="Tahoma"/>
          </rPr>
          <t xml:space="preserve">Espaces de détente et de repos dans des écoles, écoles supérieures, hôpitaux, entreprises, bureaux </t>
        </r>
        <r>
          <rPr>
            <sz val="8"/>
            <color indexed="57"/>
            <rFont val="Tahoma"/>
            <family val="2"/>
          </rPr>
          <t>(Salle de repos (ex: chauffeurs, sandard téléphonique), locaux  de détente fumeurs et non-fumeurs, well-being, )</t>
        </r>
      </text>
    </comment>
    <comment ref="I6" authorId="0">
      <text>
        <r>
          <rPr>
            <sz val="8"/>
            <color indexed="81"/>
            <rFont val="Tahoma"/>
            <family val="2"/>
          </rPr>
          <t xml:space="preserve">Salles d’attente pour transports publics, hôpitaux, cabinets médicaux, bâtiments administratifs </t>
        </r>
        <r>
          <rPr>
            <sz val="8"/>
            <color indexed="57"/>
            <rFont val="Tahoma"/>
            <family val="2"/>
          </rPr>
          <t>(Espace d'accueil et d'attente)</t>
        </r>
      </text>
    </comment>
    <comment ref="I7" authorId="0">
      <text>
        <r>
          <rPr>
            <sz val="8"/>
            <color indexed="81"/>
            <rFont val="Tahoma"/>
          </rPr>
          <t xml:space="preserve">Locaux de réception et de restauration, cantines, cafétérias, cafés dansants </t>
        </r>
        <r>
          <rPr>
            <sz val="8"/>
            <color indexed="57"/>
            <rFont val="Tahoma"/>
            <family val="2"/>
          </rPr>
          <t>(Kitchenette (gérée ou non par le service restauration), bar, sandwicherie,cafétaria,free-flow,salle restaurant,salon de réception)</t>
        </r>
      </text>
    </comment>
    <comment ref="I10" authorId="0">
      <text>
        <r>
          <rPr>
            <sz val="8"/>
            <color indexed="81"/>
            <rFont val="Tahoma"/>
          </rPr>
          <t xml:space="preserve">Bureaux  destinés à une ou plusieurs personnes </t>
        </r>
        <r>
          <rPr>
            <sz val="8"/>
            <color indexed="57"/>
            <rFont val="Tahoma"/>
            <family val="2"/>
          </rPr>
          <t>(Local avec lumière du jour et traitement d'air conditionné pour héberger du personnel permanent, peut être aussi affecté à: archive/stock/biblioth./local chnique/visioconf,/réunion/tri courrier/fax/photocop/repos.)</t>
        </r>
      </text>
    </comment>
    <comment ref="I12" authorId="0">
      <text>
        <r>
          <rPr>
            <sz val="8"/>
            <color indexed="81"/>
            <rFont val="Tahoma"/>
          </rPr>
          <t xml:space="preserve">Surfaces pour travail de bureau, y compris leurs zones de pause, de réunion,  vestiaires,  zones de circulation </t>
        </r>
        <r>
          <rPr>
            <sz val="8"/>
            <color indexed="57"/>
            <rFont val="Tahoma"/>
            <family val="2"/>
          </rPr>
          <t xml:space="preserve">(Postes de travail et circulation) </t>
        </r>
      </text>
    </comment>
    <comment ref="I13" authorId="0">
      <text>
        <r>
          <rPr>
            <sz val="8"/>
            <color indexed="81"/>
            <rFont val="Tahoma"/>
          </rPr>
          <t xml:space="preserve">Locaux avec places assises, salles d'examen et locaux pour l’accueil des parents </t>
        </r>
        <r>
          <rPr>
            <sz val="8"/>
            <color indexed="57"/>
            <rFont val="Tahoma"/>
            <family val="2"/>
          </rPr>
          <t>(Salle de réunion,  salle de visioconférence:  sans interprétation, petite salle de réunion de service)</t>
        </r>
      </text>
    </comment>
    <comment ref="I14" authorId="0">
      <text>
        <r>
          <rPr>
            <sz val="8"/>
            <color indexed="81"/>
            <rFont val="Tahoma"/>
          </rPr>
          <t xml:space="preserve">Locaux avec places assises, salles d'examen et locaux pour l’accueil des parents </t>
        </r>
        <r>
          <rPr>
            <sz val="8"/>
            <color indexed="57"/>
            <rFont val="Tahoma"/>
            <family val="2"/>
          </rPr>
          <t xml:space="preserve">(Salle de réunion,  salle de visioconférence:  sans interprétation, petite salle de réunion de service), </t>
        </r>
        <r>
          <rPr>
            <b/>
            <sz val="8"/>
            <color indexed="10"/>
            <rFont val="Tahoma"/>
            <family val="2"/>
          </rPr>
          <t>CONVERTIBLE en bureau</t>
        </r>
      </text>
    </comment>
    <comment ref="I15" authorId="0">
      <text>
        <r>
          <rPr>
            <sz val="8"/>
            <color indexed="81"/>
            <rFont val="Tahoma"/>
          </rPr>
          <t>Locaux de dessin</t>
        </r>
      </text>
    </comment>
    <comment ref="I16" authorId="0">
      <text>
        <r>
          <rPr>
            <sz val="8"/>
            <color indexed="81"/>
            <rFont val="Tahoma"/>
          </rPr>
          <t>Caisses, guichets (Accréditation)</t>
        </r>
      </text>
    </comment>
    <comment ref="I17" authorId="0">
      <text>
        <r>
          <rPr>
            <sz val="8"/>
            <color indexed="81"/>
            <rFont val="Tahoma"/>
          </rPr>
          <t xml:space="preserve">Salles et cabines de commande pour installations techniques d’exploitation, locaux de régie, cabines de projection, postes de commande </t>
        </r>
        <r>
          <rPr>
            <sz val="8"/>
            <color indexed="57"/>
            <rFont val="Tahoma"/>
            <family val="2"/>
          </rPr>
          <t>(Cabines d'interprétation (*dérogation pour le Conseil qui les comptabilise dans la rubrique 5.6), régies, cabines de projection)</t>
        </r>
      </text>
    </comment>
    <comment ref="I18" authorId="0">
      <text>
        <r>
          <rPr>
            <sz val="8"/>
            <color indexed="81"/>
            <rFont val="Tahoma"/>
          </rPr>
          <t>Loges de concierge, locaux de surveillances, locaux de garde à vue</t>
        </r>
        <r>
          <rPr>
            <sz val="8"/>
            <color indexed="57"/>
            <rFont val="Tahoma"/>
            <family val="2"/>
          </rPr>
          <t xml:space="preserve"> (Dispatching, pompiers, sécurité, loges gardiennage, gestion technique centralisée (GTC), )</t>
        </r>
      </text>
    </comment>
    <comment ref="I19" authorId="0">
      <text>
        <r>
          <rPr>
            <sz val="8"/>
            <color indexed="81"/>
            <rFont val="Tahoma"/>
          </rPr>
          <t>Locaux pour laboratoires photographiques, locaux de reproduction, locaux pour matériels  informatiques</t>
        </r>
        <r>
          <rPr>
            <sz val="8"/>
            <color indexed="57"/>
            <rFont val="Tahoma"/>
            <family val="2"/>
          </rPr>
          <t xml:space="preserve"> (Local informatique, local fax/photocopieur, labo photo, cabines téléphoniques)</t>
        </r>
      </text>
    </comment>
    <comment ref="I23" authorId="0">
      <text>
        <r>
          <rPr>
            <sz val="8"/>
            <color indexed="81"/>
            <rFont val="Tahoma"/>
          </rPr>
          <t xml:space="preserve">Ateliers de production, de developpement, de réparation, d'apprentissage et de recherche, d'essais, station de maintenance. </t>
        </r>
        <r>
          <rPr>
            <sz val="8"/>
            <color indexed="57"/>
            <rFont val="Tahoma"/>
            <family val="2"/>
          </rPr>
          <t>(Ateliers imprimerie, mécanique, serrurerie, techniques divers,…</t>
        </r>
      </text>
    </comment>
    <comment ref="I29" authorId="0">
      <text>
        <r>
          <rPr>
            <sz val="8"/>
            <color indexed="81"/>
            <rFont val="Tahoma"/>
          </rPr>
          <t>Cuisines de cuisson, de distribution, salle de préparation et de distribution des aliments, de retour de vaisselle, salles de lavage de vaisselle</t>
        </r>
        <r>
          <rPr>
            <sz val="8"/>
            <color indexed="57"/>
            <rFont val="Tahoma"/>
            <family val="2"/>
          </rPr>
          <t xml:space="preserve"> (Cuisine et dépendances (office, stock cuisine,…))</t>
        </r>
        <r>
          <rPr>
            <sz val="8"/>
            <color indexed="81"/>
            <rFont val="Tahoma"/>
          </rPr>
          <t xml:space="preserve">
</t>
        </r>
      </text>
    </comment>
    <comment ref="I33" authorId="0">
      <text>
        <r>
          <rPr>
            <sz val="8"/>
            <color indexed="81"/>
            <rFont val="Tahoma"/>
            <family val="2"/>
          </rPr>
          <t>Locaux de stockage et de réserve pour matériel, appareils et marchandises, stockage de produits dangereux, salle de coffres-forts,…</t>
        </r>
        <r>
          <rPr>
            <sz val="8"/>
            <color indexed="57"/>
            <rFont val="Tahoma"/>
            <family val="2"/>
          </rPr>
          <t>(Stockage, stockage cuisine)</t>
        </r>
      </text>
    </comment>
    <comment ref="I34" authorId="0">
      <text>
        <r>
          <rPr>
            <sz val="8"/>
            <color indexed="81"/>
            <rFont val="Tahoma"/>
          </rPr>
          <t>Archives, fournitures, dépôts de livres.</t>
        </r>
      </text>
    </comment>
    <comment ref="I35" authorId="0">
      <text>
        <r>
          <rPr>
            <sz val="8"/>
            <color indexed="81"/>
            <rFont val="Tahoma"/>
          </rPr>
          <t>Enceintes frigorifiques compartiments congélateurs.</t>
        </r>
        <r>
          <rPr>
            <sz val="8"/>
            <color indexed="57"/>
            <rFont val="Tahoma"/>
            <family val="2"/>
          </rPr>
          <t xml:space="preserve"> (Chambre foide, stockage frigorifique)</t>
        </r>
      </text>
    </comment>
    <comment ref="I36" authorId="0">
      <text>
        <r>
          <rPr>
            <sz val="8"/>
            <color indexed="81"/>
            <rFont val="Tahoma"/>
          </rPr>
          <t xml:space="preserve">Locaux de tri, de distribution, d'emballage, d'expédition, bases d'approvisonnement et d'envoi </t>
        </r>
        <r>
          <rPr>
            <sz val="8"/>
            <color indexed="57"/>
            <rFont val="Tahoma"/>
            <family val="2"/>
          </rPr>
          <t>(Local d'emballage, d'expédition, tri courrier)</t>
        </r>
      </text>
    </comment>
    <comment ref="I37" authorId="0">
      <text>
        <r>
          <rPr>
            <sz val="8"/>
            <color indexed="81"/>
            <rFont val="Tahoma"/>
          </rPr>
          <t xml:space="preserve">Locaux à usage commercial, magasins, kiosques, y compris les vitrines </t>
        </r>
        <r>
          <rPr>
            <sz val="8"/>
            <color indexed="57"/>
            <rFont val="Tahoma"/>
            <family val="2"/>
          </rPr>
          <t>(Centrale d'achats, concessionnaires)</t>
        </r>
      </text>
    </comment>
    <comment ref="I38" authorId="0">
      <text>
        <r>
          <rPr>
            <sz val="8"/>
            <color indexed="81"/>
            <rFont val="Tahoma"/>
          </rPr>
          <t>Halls de foire et des salons, locaux à échantillons ()</t>
        </r>
      </text>
    </comment>
    <comment ref="I43" authorId="0">
      <text>
        <r>
          <rPr>
            <sz val="8"/>
            <color indexed="81"/>
            <rFont val="Tahoma"/>
          </rPr>
          <t xml:space="preserve">Salles de classes et de groupes, salles de séminaires, bureaux réservés aux étudiants et aux élèves </t>
        </r>
        <r>
          <rPr>
            <sz val="8"/>
            <color indexed="57"/>
            <rFont val="Tahoma"/>
            <family val="2"/>
          </rPr>
          <t>(Salle de formation sans aménagement spécifique)</t>
        </r>
      </text>
    </comment>
    <comment ref="I44" authorId="0">
      <text>
        <r>
          <rPr>
            <sz val="8"/>
            <color indexed="81"/>
            <rFont val="Tahoma"/>
            <family val="2"/>
          </rPr>
          <t xml:space="preserve">Salles de classes et de groupes, salles de séminaires, bureaux réservés aux étudiants et aux élèves </t>
        </r>
        <r>
          <rPr>
            <sz val="8"/>
            <color indexed="57"/>
            <rFont val="Tahoma"/>
            <family val="2"/>
          </rPr>
          <t>(Salles de classes et de groupes, salles de séminaires, bureaux réservés aux étudiants et aux élèves )</t>
        </r>
      </text>
    </comment>
    <comment ref="I45" authorId="0">
      <text>
        <r>
          <rPr>
            <sz val="8"/>
            <color indexed="81"/>
            <rFont val="Tahoma"/>
          </rPr>
          <t>Salles de lecture, de catalogues, médiathèques, bibliothèques de  libre consultation</t>
        </r>
        <r>
          <rPr>
            <sz val="8"/>
            <color indexed="57"/>
            <rFont val="Tahoma"/>
            <family val="2"/>
          </rPr>
          <t xml:space="preserve"> (Bibliothèque centrale, infopoint (european public space))</t>
        </r>
        <r>
          <rPr>
            <sz val="8"/>
            <color indexed="81"/>
            <rFont val="Tahoma"/>
          </rPr>
          <t xml:space="preserve">
</t>
        </r>
      </text>
    </comment>
    <comment ref="I46" authorId="0">
      <text>
        <r>
          <rPr>
            <sz val="8"/>
            <color indexed="81"/>
            <rFont val="Tahoma"/>
          </rPr>
          <t xml:space="preserve">Halls sportifs, piscines, manèges , salles de gymnastique </t>
        </r>
        <r>
          <rPr>
            <sz val="8"/>
            <color indexed="57"/>
            <rFont val="Tahoma"/>
            <family val="2"/>
          </rPr>
          <t>(Centre sportif)</t>
        </r>
      </text>
    </comment>
    <comment ref="I47" authorId="0">
      <text>
        <r>
          <rPr>
            <sz val="8"/>
            <color indexed="81"/>
            <rFont val="Tahoma"/>
          </rPr>
          <t xml:space="preserve">Salles pour spectateurs dans des cinémas et des théâtres, des salles des fêtes, des forums, des salles polyvalentes. </t>
        </r>
        <r>
          <rPr>
            <sz val="8"/>
            <color indexed="57"/>
            <rFont val="Tahoma"/>
            <family val="2"/>
          </rPr>
          <t>(Salles de conférénce (avec interprétation), salle de presse, espaces socio-culturels, polyvalents (*dérogation pour le Conseil: les cabines d'interpr. sont comptabilisées dans cette rubrique))</t>
        </r>
      </text>
    </comment>
    <comment ref="I50" authorId="0">
      <text>
        <r>
          <rPr>
            <sz val="8"/>
            <color indexed="81"/>
            <rFont val="Tahoma"/>
          </rPr>
          <t>Locaux d'exposition pour musées, galeries, expositions d'art, collections.</t>
        </r>
        <r>
          <rPr>
            <sz val="8"/>
            <color indexed="57"/>
            <rFont val="Tahoma"/>
            <family val="2"/>
          </rPr>
          <t xml:space="preserve"> (Musées et exposition)</t>
        </r>
      </text>
    </comment>
    <comment ref="I53" authorId="0">
      <text>
        <r>
          <rPr>
            <sz val="8"/>
            <color indexed="81"/>
            <rFont val="Tahoma"/>
          </rPr>
          <t xml:space="preserve">Salles d'examen et de traitement généraux, 1ers soins médicaux, consultation (prévoyance et assistance médicales) </t>
        </r>
        <r>
          <rPr>
            <sz val="8"/>
            <color indexed="57"/>
            <rFont val="Tahoma"/>
            <family val="2"/>
          </rPr>
          <t>(Infirmerie, cabinets médicaux et annexes)</t>
        </r>
      </text>
    </comment>
    <comment ref="I59" authorId="0">
      <text>
        <r>
          <rPr>
            <sz val="8"/>
            <color indexed="81"/>
            <rFont val="Tahoma"/>
          </rPr>
          <t xml:space="preserve">Soins normaux (convalescence)
</t>
        </r>
      </text>
    </comment>
    <comment ref="I63" authorId="0">
      <text>
        <r>
          <rPr>
            <sz val="8"/>
            <color indexed="81"/>
            <rFont val="Tahoma"/>
          </rPr>
          <t xml:space="preserve">Toilettes, cabinets de toilette, douches, salles de bains, saunas, sas de nettoyage, salles de maquillage  ( y compris sas et  locaux d'entretien afférents) </t>
        </r>
        <r>
          <rPr>
            <sz val="8"/>
            <color indexed="57"/>
            <rFont val="Tahoma"/>
            <family val="2"/>
          </rPr>
          <t>(Y compris PMR)</t>
        </r>
      </text>
    </comment>
    <comment ref="I64" authorId="0">
      <text>
        <r>
          <rPr>
            <sz val="8"/>
            <color indexed="81"/>
            <rFont val="Tahoma"/>
          </rPr>
          <t xml:space="preserve">Salles d'essayage, dressing-rooms dans bâtiments résidentiels,  vestiaires, loges d’artistes </t>
        </r>
        <r>
          <rPr>
            <sz val="8"/>
            <color indexed="57"/>
            <rFont val="Tahoma"/>
            <family val="2"/>
          </rPr>
          <t>(Y compris vestiaires des salles de conférence)</t>
        </r>
      </text>
    </comment>
    <comment ref="I65" authorId="0">
      <text>
        <r>
          <rPr>
            <sz val="8"/>
            <color indexed="81"/>
            <rFont val="Tahoma"/>
          </rPr>
          <t>Locaux de rangement dans des bâtiments résidentiels et débarras similaires dans d’autres bâtiments; locaux à vélos, pour  voitures d’enfants, locaux à poubelles</t>
        </r>
        <r>
          <rPr>
            <sz val="8"/>
            <color indexed="57"/>
            <rFont val="Tahoma"/>
            <family val="2"/>
          </rPr>
          <t xml:space="preserve"> (Y compris containers pour déchets)</t>
        </r>
      </text>
    </comment>
    <comment ref="I66" authorId="0">
      <text>
        <r>
          <rPr>
            <sz val="8"/>
            <color indexed="81"/>
            <rFont val="Tahoma"/>
            <family val="2"/>
          </rPr>
          <t>Garages  pour véhicules de tout type</t>
        </r>
        <r>
          <rPr>
            <sz val="8"/>
            <color indexed="57"/>
            <rFont val="Tahoma"/>
            <family val="2"/>
          </rPr>
          <t xml:space="preserve"> (Y compris PMR)</t>
        </r>
      </text>
    </comment>
    <comment ref="I68" authorId="0">
      <text>
        <r>
          <rPr>
            <sz val="8"/>
            <color indexed="81"/>
            <rFont val="Tahoma"/>
          </rPr>
          <t xml:space="preserve">Centrales électriques, chaufferies isolées, usines à gaz, postes locaux de  télécommunication, centres d'incinération de déchets,  locaux pour collecte et élimination dedéchets provenant d’autres bâtiments </t>
        </r>
      </text>
    </comment>
    <comment ref="I85" authorId="0">
      <text>
        <r>
          <rPr>
            <sz val="8"/>
            <color indexed="81"/>
            <rFont val="Tahoma"/>
          </rPr>
          <t>Production froid, sprinkler, trémie climatisation et autres &gt;1m², lavage véhicule, vapeur, régies extérieures, divers,…</t>
        </r>
        <r>
          <rPr>
            <sz val="8"/>
            <color indexed="57"/>
            <rFont val="Tahoma"/>
            <family val="2"/>
          </rPr>
          <t>(Production froid, sprinkler, trémie climatisation et autres &gt;1m², lavage véhicule, vapeur, régies extérieures, divers,…)</t>
        </r>
        <r>
          <rPr>
            <sz val="8"/>
            <color indexed="81"/>
            <rFont val="Tahoma"/>
          </rPr>
          <t xml:space="preserve">
</t>
        </r>
      </text>
    </comment>
    <comment ref="I87" authorId="0">
      <text>
        <r>
          <rPr>
            <sz val="8"/>
            <color indexed="81"/>
            <rFont val="Tahoma"/>
          </rPr>
          <t xml:space="preserve">Couloirs, vestibules, corridors, y compris différences de niveau, halls d’entrée, portes à tambour, antichambres, sas, balcons de secours </t>
        </r>
        <r>
          <rPr>
            <sz val="8"/>
            <color indexed="57"/>
            <rFont val="Tahoma"/>
            <family val="2"/>
          </rPr>
          <t>(Y compris  circulation technique intérieure, couloirs inhérents aux salles de conférence, quai marchandises)</t>
        </r>
      </text>
    </comment>
    <comment ref="I88" authorId="0">
      <text>
        <r>
          <rPr>
            <sz val="8"/>
            <color indexed="81"/>
            <rFont val="Tahoma"/>
          </rPr>
          <t>Cages, volées d’escaliers, escaliers mécaniques, rampes (par étage)</t>
        </r>
      </text>
    </comment>
    <comment ref="I89" authorId="0">
      <text>
        <r>
          <rPr>
            <sz val="8"/>
            <color indexed="81"/>
            <rFont val="Tahoma"/>
            <family val="2"/>
          </rPr>
          <t xml:space="preserve">Cages d’ascenseurs, sas (par étage) </t>
        </r>
        <r>
          <rPr>
            <sz val="8"/>
            <color indexed="57"/>
            <rFont val="Tahoma"/>
            <family val="2"/>
          </rPr>
          <t>(Y compris Monte-charges)</t>
        </r>
      </text>
    </comment>
    <comment ref="I90" authorId="0">
      <text>
        <r>
          <rPr>
            <sz val="8"/>
            <color indexed="81"/>
            <rFont val="Tahoma"/>
          </rPr>
          <t>Passages, rampes praticables</t>
        </r>
        <r>
          <rPr>
            <sz val="8"/>
            <color indexed="57"/>
            <rFont val="Tahoma"/>
            <family val="2"/>
          </rPr>
          <t xml:space="preserve"> (Passages, rampes praticables)</t>
        </r>
        <r>
          <rPr>
            <sz val="8"/>
            <color indexed="81"/>
            <rFont val="Tahoma"/>
          </rPr>
          <t xml:space="preserve">
</t>
        </r>
      </text>
    </comment>
    <comment ref="AP92" authorId="0">
      <text>
        <r>
          <rPr>
            <b/>
            <sz val="20"/>
            <color indexed="81"/>
            <rFont val="Tahoma"/>
            <family val="2"/>
          </rPr>
          <t>Tzveta Yanakieva:</t>
        </r>
        <r>
          <rPr>
            <sz val="20"/>
            <color indexed="81"/>
            <rFont val="Tahoma"/>
            <family val="2"/>
          </rPr>
          <t xml:space="preserve">
Somme à la horizontale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Tzveta Yanakieva</author>
  </authors>
  <commentList>
    <comment ref="I4" authorId="0">
      <text>
        <r>
          <rPr>
            <sz val="8"/>
            <color indexed="81"/>
            <rFont val="Tahoma"/>
          </rPr>
          <t xml:space="preserve">Salles communes, foyers, garderies, salles de permanence, locaux de club, locaux de garde </t>
        </r>
        <r>
          <rPr>
            <sz val="8"/>
            <color indexed="57"/>
            <rFont val="Tahoma"/>
            <family val="2"/>
          </rPr>
          <t>(Garderie,  foyer)</t>
        </r>
      </text>
    </comment>
    <comment ref="I5" authorId="0">
      <text>
        <r>
          <rPr>
            <sz val="8"/>
            <color indexed="81"/>
            <rFont val="Tahoma"/>
          </rPr>
          <t xml:space="preserve">Espaces de détente et de repos dans des écoles, écoles supérieures, hôpitaux, entreprises, bureaux </t>
        </r>
        <r>
          <rPr>
            <sz val="8"/>
            <color indexed="57"/>
            <rFont val="Tahoma"/>
            <family val="2"/>
          </rPr>
          <t>(Salle de repos (ex: chauffeurs, sandard téléphonique), locaux  de détente fumeurs et non-fumeurs, well-being, )</t>
        </r>
      </text>
    </comment>
    <comment ref="I6" authorId="0">
      <text>
        <r>
          <rPr>
            <sz val="8"/>
            <color indexed="81"/>
            <rFont val="Tahoma"/>
            <family val="2"/>
          </rPr>
          <t xml:space="preserve">Salles d’attente pour transports publics, hôpitaux, cabinets médicaux, bâtiments administratifs </t>
        </r>
        <r>
          <rPr>
            <sz val="8"/>
            <color indexed="57"/>
            <rFont val="Tahoma"/>
            <family val="2"/>
          </rPr>
          <t>(Espace d'accueil et d'attente)</t>
        </r>
      </text>
    </comment>
    <comment ref="I7" authorId="0">
      <text>
        <r>
          <rPr>
            <sz val="8"/>
            <color indexed="81"/>
            <rFont val="Tahoma"/>
          </rPr>
          <t xml:space="preserve">Locaux de réception et de restauration, cantines, cafétérias, cafés dansants </t>
        </r>
        <r>
          <rPr>
            <sz val="8"/>
            <color indexed="57"/>
            <rFont val="Tahoma"/>
            <family val="2"/>
          </rPr>
          <t>(Kitchenette (gérée ou non par le service restauration), bar, sandwicherie,cafétaria,free-flow,salle restaurant,salon de réception)</t>
        </r>
      </text>
    </comment>
    <comment ref="I10" authorId="0">
      <text>
        <r>
          <rPr>
            <sz val="8"/>
            <color indexed="81"/>
            <rFont val="Tahoma"/>
          </rPr>
          <t xml:space="preserve">Bureaux  destinés à une ou plusieurs personnes </t>
        </r>
        <r>
          <rPr>
            <sz val="8"/>
            <color indexed="57"/>
            <rFont val="Tahoma"/>
            <family val="2"/>
          </rPr>
          <t>(Local avec lumière du jour et traitement d'air conditionné pour héberger du personnel permanent, peut être aussi affecté à: archive/stock/biblioth./local chnique/visioconf,/réunion/tri courrier/fax/photocop/repos.)</t>
        </r>
      </text>
    </comment>
    <comment ref="I12" authorId="0">
      <text>
        <r>
          <rPr>
            <sz val="8"/>
            <color indexed="81"/>
            <rFont val="Tahoma"/>
          </rPr>
          <t xml:space="preserve">Surfaces pour travail de bureau, y compris leurs zones de pause, de réunion,  vestiaires,  zones de circulation </t>
        </r>
        <r>
          <rPr>
            <sz val="8"/>
            <color indexed="57"/>
            <rFont val="Tahoma"/>
            <family val="2"/>
          </rPr>
          <t xml:space="preserve">(Postes de travail et circulation) </t>
        </r>
      </text>
    </comment>
    <comment ref="I13" authorId="0">
      <text>
        <r>
          <rPr>
            <sz val="8"/>
            <color indexed="81"/>
            <rFont val="Tahoma"/>
          </rPr>
          <t xml:space="preserve">Locaux avec places assises, salles d'examen et locaux pour l’accueil des parents </t>
        </r>
        <r>
          <rPr>
            <sz val="8"/>
            <color indexed="57"/>
            <rFont val="Tahoma"/>
            <family val="2"/>
          </rPr>
          <t>(Salle de réunion,  salle de visioconférence:  sans interprétation, petite salle de réunion de service)</t>
        </r>
      </text>
    </comment>
    <comment ref="I14" authorId="0">
      <text>
        <r>
          <rPr>
            <sz val="8"/>
            <color indexed="81"/>
            <rFont val="Tahoma"/>
          </rPr>
          <t xml:space="preserve">Locaux avec places assises, salles d'examen et locaux pour l’accueil des parents </t>
        </r>
        <r>
          <rPr>
            <sz val="8"/>
            <color indexed="57"/>
            <rFont val="Tahoma"/>
            <family val="2"/>
          </rPr>
          <t xml:space="preserve">(Salle de réunion,  salle de visioconférence:  sans interprétation, petite salle de réunion de service), </t>
        </r>
        <r>
          <rPr>
            <b/>
            <sz val="8"/>
            <color indexed="10"/>
            <rFont val="Tahoma"/>
            <family val="2"/>
          </rPr>
          <t>CONVERTIBLE en bureau</t>
        </r>
      </text>
    </comment>
    <comment ref="I15" authorId="0">
      <text>
        <r>
          <rPr>
            <sz val="8"/>
            <color indexed="81"/>
            <rFont val="Tahoma"/>
          </rPr>
          <t>Locaux de dessin</t>
        </r>
      </text>
    </comment>
    <comment ref="I16" authorId="0">
      <text>
        <r>
          <rPr>
            <sz val="8"/>
            <color indexed="81"/>
            <rFont val="Tahoma"/>
          </rPr>
          <t>Caisses, guichets (Accréditation)</t>
        </r>
      </text>
    </comment>
    <comment ref="I17" authorId="0">
      <text>
        <r>
          <rPr>
            <sz val="8"/>
            <color indexed="81"/>
            <rFont val="Tahoma"/>
          </rPr>
          <t xml:space="preserve">Salles et cabines de commande pour installations techniques d’exploitation, locaux de régie, cabines de projection, postes de commande </t>
        </r>
        <r>
          <rPr>
            <sz val="8"/>
            <color indexed="57"/>
            <rFont val="Tahoma"/>
            <family val="2"/>
          </rPr>
          <t>(Cabines d'interprétation (*dérogation pour le Conseil qui les comptabilise dans la rubrique 5.6), régies, cabines de projection)</t>
        </r>
      </text>
    </comment>
    <comment ref="I18" authorId="0">
      <text>
        <r>
          <rPr>
            <sz val="8"/>
            <color indexed="81"/>
            <rFont val="Tahoma"/>
          </rPr>
          <t>Loges de concierge, locaux de surveillances, locaux de garde à vue</t>
        </r>
        <r>
          <rPr>
            <sz val="8"/>
            <color indexed="57"/>
            <rFont val="Tahoma"/>
            <family val="2"/>
          </rPr>
          <t xml:space="preserve"> (Dispatching, pompiers, sécurité, loges gardiennage, gestion technique centralisée (GTC), )</t>
        </r>
      </text>
    </comment>
    <comment ref="I19" authorId="0">
      <text>
        <r>
          <rPr>
            <sz val="8"/>
            <color indexed="81"/>
            <rFont val="Tahoma"/>
          </rPr>
          <t>Locaux pour laboratoires photographiques, locaux de reproduction, locaux pour matériels  informatiques</t>
        </r>
        <r>
          <rPr>
            <sz val="8"/>
            <color indexed="57"/>
            <rFont val="Tahoma"/>
            <family val="2"/>
          </rPr>
          <t xml:space="preserve"> (Local informatique, local fax/photocopieur, labo photo, cabines téléphoniques)</t>
        </r>
      </text>
    </comment>
    <comment ref="I23" authorId="0">
      <text>
        <r>
          <rPr>
            <sz val="8"/>
            <color indexed="81"/>
            <rFont val="Tahoma"/>
          </rPr>
          <t xml:space="preserve">Ateliers de production, de developpement, de réparation, d'apprentissage et de recherche, d'essais, station de maintenance. </t>
        </r>
        <r>
          <rPr>
            <sz val="8"/>
            <color indexed="57"/>
            <rFont val="Tahoma"/>
            <family val="2"/>
          </rPr>
          <t>(Ateliers imprimerie, mécanique, serrurerie, techniques divers,…</t>
        </r>
      </text>
    </comment>
    <comment ref="I29" authorId="0">
      <text>
        <r>
          <rPr>
            <sz val="8"/>
            <color indexed="81"/>
            <rFont val="Tahoma"/>
          </rPr>
          <t>Cuisines de cuisson, de distribution, salle de préparation et de distribution des aliments, de retour de vaisselle, salles de lavage de vaisselle</t>
        </r>
        <r>
          <rPr>
            <sz val="8"/>
            <color indexed="57"/>
            <rFont val="Tahoma"/>
            <family val="2"/>
          </rPr>
          <t xml:space="preserve"> (Cuisine et dépendances (office, stock cuisine,…))</t>
        </r>
        <r>
          <rPr>
            <sz val="8"/>
            <color indexed="81"/>
            <rFont val="Tahoma"/>
          </rPr>
          <t xml:space="preserve">
</t>
        </r>
      </text>
    </comment>
    <comment ref="I33" authorId="0">
      <text>
        <r>
          <rPr>
            <sz val="8"/>
            <color indexed="81"/>
            <rFont val="Tahoma"/>
            <family val="2"/>
          </rPr>
          <t>Locaux de stockage et de réserve pour matériel, appareils et marchandises, stockage de produits dangereux, salle de coffres-forts,…</t>
        </r>
        <r>
          <rPr>
            <sz val="8"/>
            <color indexed="57"/>
            <rFont val="Tahoma"/>
            <family val="2"/>
          </rPr>
          <t>(Stockage, stockage cuisine)</t>
        </r>
      </text>
    </comment>
    <comment ref="I34" authorId="0">
      <text>
        <r>
          <rPr>
            <sz val="8"/>
            <color indexed="81"/>
            <rFont val="Tahoma"/>
          </rPr>
          <t>Archives, fournitures, dépôts de livres.</t>
        </r>
      </text>
    </comment>
    <comment ref="I35" authorId="0">
      <text>
        <r>
          <rPr>
            <sz val="8"/>
            <color indexed="81"/>
            <rFont val="Tahoma"/>
          </rPr>
          <t>Enceintes frigorifiques compartiments congélateurs.</t>
        </r>
        <r>
          <rPr>
            <sz val="8"/>
            <color indexed="57"/>
            <rFont val="Tahoma"/>
            <family val="2"/>
          </rPr>
          <t xml:space="preserve"> (Chambre foide, stockage frigorifique)</t>
        </r>
      </text>
    </comment>
    <comment ref="I36" authorId="0">
      <text>
        <r>
          <rPr>
            <sz val="8"/>
            <color indexed="81"/>
            <rFont val="Tahoma"/>
          </rPr>
          <t xml:space="preserve">Locaux de tri, de distribution, d'emballage, d'expédition, bases d'approvisonnement et d'envoi </t>
        </r>
        <r>
          <rPr>
            <sz val="8"/>
            <color indexed="57"/>
            <rFont val="Tahoma"/>
            <family val="2"/>
          </rPr>
          <t>(Local d'emballage, d'expédition, tri courrier)</t>
        </r>
      </text>
    </comment>
    <comment ref="I37" authorId="0">
      <text>
        <r>
          <rPr>
            <sz val="8"/>
            <color indexed="81"/>
            <rFont val="Tahoma"/>
          </rPr>
          <t xml:space="preserve">Locaux à usage commercial, magasins, kiosques, y compris les vitrines </t>
        </r>
        <r>
          <rPr>
            <sz val="8"/>
            <color indexed="57"/>
            <rFont val="Tahoma"/>
            <family val="2"/>
          </rPr>
          <t>(Centrale d'achats, concessionnaires)</t>
        </r>
      </text>
    </comment>
    <comment ref="I38" authorId="0">
      <text>
        <r>
          <rPr>
            <sz val="8"/>
            <color indexed="81"/>
            <rFont val="Tahoma"/>
          </rPr>
          <t>Halls de foire et des salons, locaux à échantillons ()</t>
        </r>
      </text>
    </comment>
    <comment ref="I43" authorId="0">
      <text>
        <r>
          <rPr>
            <sz val="8"/>
            <color indexed="81"/>
            <rFont val="Tahoma"/>
          </rPr>
          <t xml:space="preserve">Salles de classes et de groupes, salles de séminaires, bureaux réservés aux étudiants et aux élèves </t>
        </r>
        <r>
          <rPr>
            <sz val="8"/>
            <color indexed="57"/>
            <rFont val="Tahoma"/>
            <family val="2"/>
          </rPr>
          <t>(Salle de formation sans aménagement spécifique)</t>
        </r>
      </text>
    </comment>
    <comment ref="I44" authorId="0">
      <text>
        <r>
          <rPr>
            <sz val="8"/>
            <color indexed="81"/>
            <rFont val="Tahoma"/>
            <family val="2"/>
          </rPr>
          <t xml:space="preserve">Salles de classes et de groupes, salles de séminaires, bureaux réservés aux étudiants et aux élèves </t>
        </r>
        <r>
          <rPr>
            <sz val="8"/>
            <color indexed="57"/>
            <rFont val="Tahoma"/>
            <family val="2"/>
          </rPr>
          <t>(Salles de classes et de groupes, salles de séminaires, bureaux réservés aux étudiants et aux élèves )</t>
        </r>
      </text>
    </comment>
    <comment ref="I45" authorId="0">
      <text>
        <r>
          <rPr>
            <sz val="8"/>
            <color indexed="81"/>
            <rFont val="Tahoma"/>
          </rPr>
          <t>Salles de lecture, de catalogues, médiathèques, bibliothèques de  libre consultation</t>
        </r>
        <r>
          <rPr>
            <sz val="8"/>
            <color indexed="57"/>
            <rFont val="Tahoma"/>
            <family val="2"/>
          </rPr>
          <t xml:space="preserve"> (Bibliothèque centrale, infopoint (european public space))</t>
        </r>
        <r>
          <rPr>
            <sz val="8"/>
            <color indexed="81"/>
            <rFont val="Tahoma"/>
          </rPr>
          <t xml:space="preserve">
</t>
        </r>
      </text>
    </comment>
    <comment ref="I46" authorId="0">
      <text>
        <r>
          <rPr>
            <sz val="8"/>
            <color indexed="81"/>
            <rFont val="Tahoma"/>
          </rPr>
          <t xml:space="preserve">Halls sportifs, piscines, manèges , salles de gymnastique </t>
        </r>
        <r>
          <rPr>
            <sz val="8"/>
            <color indexed="57"/>
            <rFont val="Tahoma"/>
            <family val="2"/>
          </rPr>
          <t>(Centre sportif)</t>
        </r>
      </text>
    </comment>
    <comment ref="I47" authorId="0">
      <text>
        <r>
          <rPr>
            <sz val="8"/>
            <color indexed="81"/>
            <rFont val="Tahoma"/>
          </rPr>
          <t xml:space="preserve">Salles pour spectateurs dans des cinémas et des théâtres, des salles des fêtes, des forums, des salles polyvalentes. </t>
        </r>
        <r>
          <rPr>
            <sz val="8"/>
            <color indexed="57"/>
            <rFont val="Tahoma"/>
            <family val="2"/>
          </rPr>
          <t>(Salles de conférénce (avec interprétation), salle de presse, espaces socio-culturels, polyvalents (*dérogation pour le Conseil: les cabines d'interpr. sont comptabilisées dans cette rubrique))</t>
        </r>
      </text>
    </comment>
    <comment ref="I50" authorId="0">
      <text>
        <r>
          <rPr>
            <sz val="8"/>
            <color indexed="81"/>
            <rFont val="Tahoma"/>
          </rPr>
          <t>Locaux d'exposition pour musées, galeries, expositions d'art, collections.</t>
        </r>
        <r>
          <rPr>
            <sz val="8"/>
            <color indexed="57"/>
            <rFont val="Tahoma"/>
            <family val="2"/>
          </rPr>
          <t xml:space="preserve"> (Musées et exposition)</t>
        </r>
      </text>
    </comment>
    <comment ref="I53" authorId="0">
      <text>
        <r>
          <rPr>
            <sz val="8"/>
            <color indexed="81"/>
            <rFont val="Tahoma"/>
          </rPr>
          <t xml:space="preserve">Salles d'examen et de traitement généraux, 1ers soins médicaux, consultation (prévoyance et assistance médicales) </t>
        </r>
        <r>
          <rPr>
            <sz val="8"/>
            <color indexed="57"/>
            <rFont val="Tahoma"/>
            <family val="2"/>
          </rPr>
          <t>(Infirmerie, cabinets médicaux et annexes)</t>
        </r>
      </text>
    </comment>
    <comment ref="I59" authorId="0">
      <text>
        <r>
          <rPr>
            <sz val="8"/>
            <color indexed="81"/>
            <rFont val="Tahoma"/>
          </rPr>
          <t xml:space="preserve">Soins normaux (convalescence)
</t>
        </r>
      </text>
    </comment>
    <comment ref="I63" authorId="0">
      <text>
        <r>
          <rPr>
            <sz val="8"/>
            <color indexed="81"/>
            <rFont val="Tahoma"/>
          </rPr>
          <t xml:space="preserve">Toilettes, cabinets de toilette, douches, salles de bains, saunas, sas de nettoyage, salles de maquillage  ( y compris sas et  locaux d'entretien afférents) </t>
        </r>
        <r>
          <rPr>
            <sz val="8"/>
            <color indexed="57"/>
            <rFont val="Tahoma"/>
            <family val="2"/>
          </rPr>
          <t>(Y compris PMR)</t>
        </r>
      </text>
    </comment>
    <comment ref="I64" authorId="0">
      <text>
        <r>
          <rPr>
            <sz val="8"/>
            <color indexed="81"/>
            <rFont val="Tahoma"/>
          </rPr>
          <t xml:space="preserve">Salles d'essayage, dressing-rooms dans bâtiments résidentiels,  vestiaires, loges d’artistes </t>
        </r>
        <r>
          <rPr>
            <sz val="8"/>
            <color indexed="57"/>
            <rFont val="Tahoma"/>
            <family val="2"/>
          </rPr>
          <t>(Y compris vestiaires des salles de conférence)</t>
        </r>
      </text>
    </comment>
    <comment ref="I65" authorId="0">
      <text>
        <r>
          <rPr>
            <sz val="8"/>
            <color indexed="81"/>
            <rFont val="Tahoma"/>
          </rPr>
          <t>Locaux de rangement dans des bâtiments résidentiels et débarras similaires dans d’autres bâtiments; locaux à vélos, pour  voitures d’enfants, locaux à poubelles</t>
        </r>
        <r>
          <rPr>
            <sz val="8"/>
            <color indexed="57"/>
            <rFont val="Tahoma"/>
            <family val="2"/>
          </rPr>
          <t xml:space="preserve"> (Y compris containers pour déchets)</t>
        </r>
      </text>
    </comment>
    <comment ref="I66" authorId="0">
      <text>
        <r>
          <rPr>
            <sz val="8"/>
            <color indexed="81"/>
            <rFont val="Tahoma"/>
            <family val="2"/>
          </rPr>
          <t>Garages  pour véhicules de tout type</t>
        </r>
        <r>
          <rPr>
            <sz val="8"/>
            <color indexed="57"/>
            <rFont val="Tahoma"/>
            <family val="2"/>
          </rPr>
          <t xml:space="preserve"> (Y compris PMR)</t>
        </r>
      </text>
    </comment>
    <comment ref="I68" authorId="0">
      <text>
        <r>
          <rPr>
            <sz val="8"/>
            <color indexed="81"/>
            <rFont val="Tahoma"/>
          </rPr>
          <t xml:space="preserve">Centrales électriques, chaufferies isolées, usines à gaz, postes locaux de  télécommunication, centres d'incinération de déchets,  locaux pour collecte et élimination dedéchets provenant d’autres bâtiments </t>
        </r>
      </text>
    </comment>
    <comment ref="I85" authorId="0">
      <text>
        <r>
          <rPr>
            <sz val="8"/>
            <color indexed="81"/>
            <rFont val="Tahoma"/>
          </rPr>
          <t>Production froid, sprinkler, trémie climatisation et autres &gt;1m², lavage véhicule, vapeur, régies extérieures, divers,…</t>
        </r>
        <r>
          <rPr>
            <sz val="8"/>
            <color indexed="57"/>
            <rFont val="Tahoma"/>
            <family val="2"/>
          </rPr>
          <t>(Production froid, sprinkler, trémie climatisation et autres &gt;1m², lavage véhicule, vapeur, régies extérieures, divers,…)</t>
        </r>
        <r>
          <rPr>
            <sz val="8"/>
            <color indexed="81"/>
            <rFont val="Tahoma"/>
          </rPr>
          <t xml:space="preserve">
</t>
        </r>
      </text>
    </comment>
    <comment ref="I87" authorId="0">
      <text>
        <r>
          <rPr>
            <sz val="8"/>
            <color indexed="81"/>
            <rFont val="Tahoma"/>
          </rPr>
          <t xml:space="preserve">Couloirs, vestibules, corridors, y compris différences de niveau, halls d’entrée, portes à tambour, antichambres, sas, balcons de secours </t>
        </r>
        <r>
          <rPr>
            <sz val="8"/>
            <color indexed="57"/>
            <rFont val="Tahoma"/>
            <family val="2"/>
          </rPr>
          <t>(Y compris  circulation technique intérieure, couloirs inhérents aux salles de conférence, quai marchandises)</t>
        </r>
      </text>
    </comment>
    <comment ref="I88" authorId="0">
      <text>
        <r>
          <rPr>
            <sz val="8"/>
            <color indexed="81"/>
            <rFont val="Tahoma"/>
          </rPr>
          <t>Cages, volées d’escaliers, escaliers mécaniques, rampes (par étage)</t>
        </r>
      </text>
    </comment>
    <comment ref="I89" authorId="0">
      <text>
        <r>
          <rPr>
            <sz val="8"/>
            <color indexed="81"/>
            <rFont val="Tahoma"/>
            <family val="2"/>
          </rPr>
          <t xml:space="preserve">Cages d’ascenseurs, sas (par étage) </t>
        </r>
        <r>
          <rPr>
            <sz val="8"/>
            <color indexed="57"/>
            <rFont val="Tahoma"/>
            <family val="2"/>
          </rPr>
          <t>(Y compris Monte-charges)</t>
        </r>
      </text>
    </comment>
    <comment ref="I90" authorId="0">
      <text>
        <r>
          <rPr>
            <sz val="8"/>
            <color indexed="81"/>
            <rFont val="Tahoma"/>
          </rPr>
          <t>Passages, rampes praticables</t>
        </r>
        <r>
          <rPr>
            <sz val="8"/>
            <color indexed="57"/>
            <rFont val="Tahoma"/>
            <family val="2"/>
          </rPr>
          <t xml:space="preserve"> (Passages, rampes praticables)</t>
        </r>
        <r>
          <rPr>
            <sz val="8"/>
            <color indexed="81"/>
            <rFont val="Tahoma"/>
          </rPr>
          <t xml:space="preserve">
</t>
        </r>
      </text>
    </comment>
    <comment ref="AJ92" authorId="0">
      <text>
        <r>
          <rPr>
            <b/>
            <sz val="20"/>
            <color indexed="81"/>
            <rFont val="Tahoma"/>
            <family val="2"/>
          </rPr>
          <t>Tzveta Yanakieva:</t>
        </r>
        <r>
          <rPr>
            <sz val="20"/>
            <color indexed="81"/>
            <rFont val="Tahoma"/>
            <family val="2"/>
          </rPr>
          <t xml:space="preserve">
Somme à la horizontale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Tzveta Yanakieva</author>
  </authors>
  <commentList>
    <comment ref="I4" authorId="0">
      <text>
        <r>
          <rPr>
            <sz val="8"/>
            <color indexed="81"/>
            <rFont val="Tahoma"/>
          </rPr>
          <t xml:space="preserve">Salles communes, foyers, garderies, salles de permanence, locaux de club, locaux de garde </t>
        </r>
        <r>
          <rPr>
            <sz val="8"/>
            <color indexed="57"/>
            <rFont val="Tahoma"/>
            <family val="2"/>
          </rPr>
          <t>(Garderie,  foyer)</t>
        </r>
      </text>
    </comment>
    <comment ref="I5" authorId="0">
      <text>
        <r>
          <rPr>
            <sz val="8"/>
            <color indexed="81"/>
            <rFont val="Tahoma"/>
          </rPr>
          <t xml:space="preserve">Espaces de détente et de repos dans des écoles, écoles supérieures, hôpitaux, entreprises, bureaux </t>
        </r>
        <r>
          <rPr>
            <sz val="8"/>
            <color indexed="57"/>
            <rFont val="Tahoma"/>
            <family val="2"/>
          </rPr>
          <t>(Salle de repos (ex: chauffeurs, sandard téléphonique), locaux  de détente fumeurs et non-fumeurs, well-being, )</t>
        </r>
      </text>
    </comment>
    <comment ref="I6" authorId="0">
      <text>
        <r>
          <rPr>
            <sz val="8"/>
            <color indexed="81"/>
            <rFont val="Tahoma"/>
            <family val="2"/>
          </rPr>
          <t xml:space="preserve">Salles d’attente pour transports publics, hôpitaux, cabinets médicaux, bâtiments administratifs </t>
        </r>
        <r>
          <rPr>
            <sz val="8"/>
            <color indexed="57"/>
            <rFont val="Tahoma"/>
            <family val="2"/>
          </rPr>
          <t>(Espace d'accueil et d'attente)</t>
        </r>
      </text>
    </comment>
    <comment ref="I7" authorId="0">
      <text>
        <r>
          <rPr>
            <sz val="8"/>
            <color indexed="81"/>
            <rFont val="Tahoma"/>
          </rPr>
          <t xml:space="preserve">Locaux de réception et de restauration, cantines, cafétérias, cafés dansants </t>
        </r>
        <r>
          <rPr>
            <sz val="8"/>
            <color indexed="57"/>
            <rFont val="Tahoma"/>
            <family val="2"/>
          </rPr>
          <t>(Kitchenette (gérée ou non par le service restauration), bar, sandwicherie,cafétaria,free-flow,salle restaurant,salon de réception)</t>
        </r>
      </text>
    </comment>
    <comment ref="I10" authorId="0">
      <text>
        <r>
          <rPr>
            <sz val="8"/>
            <color indexed="81"/>
            <rFont val="Tahoma"/>
          </rPr>
          <t xml:space="preserve">Bureaux  destinés à une ou plusieurs personnes </t>
        </r>
        <r>
          <rPr>
            <sz val="8"/>
            <color indexed="57"/>
            <rFont val="Tahoma"/>
            <family val="2"/>
          </rPr>
          <t>(Local avec lumière du jour et traitement d'air conditionné pour héberger du personnel permanent, peut être aussi affecté à: archive/stock/biblioth./local chnique/visioconf,/réunion/tri courrier/fax/photocop/repos.)</t>
        </r>
      </text>
    </comment>
    <comment ref="I12" authorId="0">
      <text>
        <r>
          <rPr>
            <sz val="8"/>
            <color indexed="81"/>
            <rFont val="Tahoma"/>
          </rPr>
          <t xml:space="preserve">Surfaces pour travail de bureau, y compris leurs zones de pause, de réunion,  vestiaires,  zones de circulation </t>
        </r>
        <r>
          <rPr>
            <sz val="8"/>
            <color indexed="57"/>
            <rFont val="Tahoma"/>
            <family val="2"/>
          </rPr>
          <t xml:space="preserve">(Postes de travail et circulation) </t>
        </r>
      </text>
    </comment>
    <comment ref="I13" authorId="0">
      <text>
        <r>
          <rPr>
            <sz val="8"/>
            <color indexed="81"/>
            <rFont val="Tahoma"/>
          </rPr>
          <t xml:space="preserve">Locaux avec places assises, salles d'examen et locaux pour l’accueil des parents </t>
        </r>
        <r>
          <rPr>
            <sz val="8"/>
            <color indexed="57"/>
            <rFont val="Tahoma"/>
            <family val="2"/>
          </rPr>
          <t>(Salle de réunion,  salle de visioconférence:  sans interprétation, petite salle de réunion de service)</t>
        </r>
      </text>
    </comment>
    <comment ref="I14" authorId="0">
      <text>
        <r>
          <rPr>
            <sz val="8"/>
            <color indexed="81"/>
            <rFont val="Tahoma"/>
          </rPr>
          <t xml:space="preserve">Locaux avec places assises, salles d'examen et locaux pour l’accueil des parents </t>
        </r>
        <r>
          <rPr>
            <sz val="8"/>
            <color indexed="57"/>
            <rFont val="Tahoma"/>
            <family val="2"/>
          </rPr>
          <t xml:space="preserve">(Salle de réunion,  salle de visioconférence:  sans interprétation, petite salle de réunion de service), </t>
        </r>
        <r>
          <rPr>
            <b/>
            <sz val="8"/>
            <color indexed="10"/>
            <rFont val="Tahoma"/>
            <family val="2"/>
          </rPr>
          <t>CONVERTIBLE en bureau</t>
        </r>
      </text>
    </comment>
    <comment ref="I15" authorId="0">
      <text>
        <r>
          <rPr>
            <sz val="8"/>
            <color indexed="81"/>
            <rFont val="Tahoma"/>
          </rPr>
          <t>Locaux de dessin</t>
        </r>
      </text>
    </comment>
    <comment ref="I16" authorId="0">
      <text>
        <r>
          <rPr>
            <sz val="8"/>
            <color indexed="81"/>
            <rFont val="Tahoma"/>
          </rPr>
          <t>Caisses, guichets (Accréditation)</t>
        </r>
      </text>
    </comment>
    <comment ref="I17" authorId="0">
      <text>
        <r>
          <rPr>
            <sz val="8"/>
            <color indexed="81"/>
            <rFont val="Tahoma"/>
          </rPr>
          <t xml:space="preserve">Salles et cabines de commande pour installations techniques d’exploitation, locaux de régie, cabines de projection, postes de commande </t>
        </r>
        <r>
          <rPr>
            <sz val="8"/>
            <color indexed="57"/>
            <rFont val="Tahoma"/>
            <family val="2"/>
          </rPr>
          <t>(Cabines d'interprétation (*dérogation pour le Conseil qui les comptabilise dans la rubrique 5.6), régies, cabines de projection)</t>
        </r>
      </text>
    </comment>
    <comment ref="I18" authorId="0">
      <text>
        <r>
          <rPr>
            <sz val="8"/>
            <color indexed="81"/>
            <rFont val="Tahoma"/>
          </rPr>
          <t>Loges de concierge, locaux de surveillances, locaux de garde à vue</t>
        </r>
        <r>
          <rPr>
            <sz val="8"/>
            <color indexed="57"/>
            <rFont val="Tahoma"/>
            <family val="2"/>
          </rPr>
          <t xml:space="preserve"> (Dispatching, pompiers, sécurité, loges gardiennage, gestion technique centralisée (GTC), )</t>
        </r>
      </text>
    </comment>
    <comment ref="I19" authorId="0">
      <text>
        <r>
          <rPr>
            <sz val="8"/>
            <color indexed="81"/>
            <rFont val="Tahoma"/>
          </rPr>
          <t>Locaux pour laboratoires photographiques, locaux de reproduction, locaux pour matériels  informatiques</t>
        </r>
        <r>
          <rPr>
            <sz val="8"/>
            <color indexed="57"/>
            <rFont val="Tahoma"/>
            <family val="2"/>
          </rPr>
          <t xml:space="preserve"> (Local informatique, local fax/photocopieur, labo photo, cabines téléphoniques)</t>
        </r>
      </text>
    </comment>
    <comment ref="I23" authorId="0">
      <text>
        <r>
          <rPr>
            <sz val="8"/>
            <color indexed="81"/>
            <rFont val="Tahoma"/>
          </rPr>
          <t xml:space="preserve">Ateliers de production, de developpement, de réparation, d'apprentissage et de recherche, d'essais, station de maintenance. </t>
        </r>
        <r>
          <rPr>
            <sz val="8"/>
            <color indexed="57"/>
            <rFont val="Tahoma"/>
            <family val="2"/>
          </rPr>
          <t>(Ateliers imprimerie, mécanique, serrurerie, techniques divers,…</t>
        </r>
      </text>
    </comment>
    <comment ref="I29" authorId="0">
      <text>
        <r>
          <rPr>
            <sz val="8"/>
            <color indexed="81"/>
            <rFont val="Tahoma"/>
          </rPr>
          <t>Cuisines de cuisson, de distribution, salle de préparation et de distribution des aliments, de retour de vaisselle, salles de lavage de vaisselle</t>
        </r>
        <r>
          <rPr>
            <sz val="8"/>
            <color indexed="57"/>
            <rFont val="Tahoma"/>
            <family val="2"/>
          </rPr>
          <t xml:space="preserve"> (Cuisine et dépendances (office, stock cuisine,…))</t>
        </r>
        <r>
          <rPr>
            <sz val="8"/>
            <color indexed="81"/>
            <rFont val="Tahoma"/>
          </rPr>
          <t xml:space="preserve">
</t>
        </r>
      </text>
    </comment>
    <comment ref="I33" authorId="0">
      <text>
        <r>
          <rPr>
            <sz val="8"/>
            <color indexed="81"/>
            <rFont val="Tahoma"/>
            <family val="2"/>
          </rPr>
          <t>Locaux de stockage et de réserve pour matériel, appareils et marchandises, stockage de produits dangereux, salle de coffres-forts,…</t>
        </r>
        <r>
          <rPr>
            <sz val="8"/>
            <color indexed="57"/>
            <rFont val="Tahoma"/>
            <family val="2"/>
          </rPr>
          <t>(Stockage, stockage cuisine)</t>
        </r>
      </text>
    </comment>
    <comment ref="I34" authorId="0">
      <text>
        <r>
          <rPr>
            <sz val="8"/>
            <color indexed="81"/>
            <rFont val="Tahoma"/>
          </rPr>
          <t>Archives, fournitures, dépôts de livres.</t>
        </r>
      </text>
    </comment>
    <comment ref="I35" authorId="0">
      <text>
        <r>
          <rPr>
            <sz val="8"/>
            <color indexed="81"/>
            <rFont val="Tahoma"/>
          </rPr>
          <t>Enceintes frigorifiques compartiments congélateurs.</t>
        </r>
        <r>
          <rPr>
            <sz val="8"/>
            <color indexed="57"/>
            <rFont val="Tahoma"/>
            <family val="2"/>
          </rPr>
          <t xml:space="preserve"> (Chambre foide, stockage frigorifique)</t>
        </r>
      </text>
    </comment>
    <comment ref="I36" authorId="0">
      <text>
        <r>
          <rPr>
            <sz val="8"/>
            <color indexed="81"/>
            <rFont val="Tahoma"/>
          </rPr>
          <t xml:space="preserve">Locaux de tri, de distribution, d'emballage, d'expédition, bases d'approvisonnement et d'envoi </t>
        </r>
        <r>
          <rPr>
            <sz val="8"/>
            <color indexed="57"/>
            <rFont val="Tahoma"/>
            <family val="2"/>
          </rPr>
          <t>(Local d'emballage, d'expédition, tri courrier)</t>
        </r>
      </text>
    </comment>
    <comment ref="I37" authorId="0">
      <text>
        <r>
          <rPr>
            <sz val="8"/>
            <color indexed="81"/>
            <rFont val="Tahoma"/>
          </rPr>
          <t xml:space="preserve">Locaux à usage commercial, magasins, kiosques, y compris les vitrines </t>
        </r>
        <r>
          <rPr>
            <sz val="8"/>
            <color indexed="57"/>
            <rFont val="Tahoma"/>
            <family val="2"/>
          </rPr>
          <t>(Centrale d'achats, concessionnaires)</t>
        </r>
      </text>
    </comment>
    <comment ref="I38" authorId="0">
      <text>
        <r>
          <rPr>
            <sz val="8"/>
            <color indexed="81"/>
            <rFont val="Tahoma"/>
          </rPr>
          <t>Halls de foire et des salons, locaux à échantillons ()</t>
        </r>
      </text>
    </comment>
    <comment ref="I43" authorId="0">
      <text>
        <r>
          <rPr>
            <sz val="8"/>
            <color indexed="81"/>
            <rFont val="Tahoma"/>
          </rPr>
          <t xml:space="preserve">Salles de classes et de groupes, salles de séminaires, bureaux réservés aux étudiants et aux élèves </t>
        </r>
        <r>
          <rPr>
            <sz val="8"/>
            <color indexed="57"/>
            <rFont val="Tahoma"/>
            <family val="2"/>
          </rPr>
          <t>(Salle de formation sans aménagement spécifique)</t>
        </r>
      </text>
    </comment>
    <comment ref="I44" authorId="0">
      <text>
        <r>
          <rPr>
            <sz val="8"/>
            <color indexed="81"/>
            <rFont val="Tahoma"/>
            <family val="2"/>
          </rPr>
          <t xml:space="preserve">Salles de classes et de groupes, salles de séminaires, bureaux réservés aux étudiants et aux élèves </t>
        </r>
        <r>
          <rPr>
            <sz val="8"/>
            <color indexed="57"/>
            <rFont val="Tahoma"/>
            <family val="2"/>
          </rPr>
          <t>(Salles de classes et de groupes, salles de séminaires, bureaux réservés aux étudiants et aux élèves )</t>
        </r>
      </text>
    </comment>
    <comment ref="I45" authorId="0">
      <text>
        <r>
          <rPr>
            <sz val="8"/>
            <color indexed="81"/>
            <rFont val="Tahoma"/>
          </rPr>
          <t>Salles de lecture, de catalogues, médiathèques, bibliothèques de  libre consultation</t>
        </r>
        <r>
          <rPr>
            <sz val="8"/>
            <color indexed="57"/>
            <rFont val="Tahoma"/>
            <family val="2"/>
          </rPr>
          <t xml:space="preserve"> (Bibliothèque centrale, infopoint (european public space))</t>
        </r>
        <r>
          <rPr>
            <sz val="8"/>
            <color indexed="81"/>
            <rFont val="Tahoma"/>
          </rPr>
          <t xml:space="preserve">
</t>
        </r>
      </text>
    </comment>
    <comment ref="I46" authorId="0">
      <text>
        <r>
          <rPr>
            <sz val="8"/>
            <color indexed="81"/>
            <rFont val="Tahoma"/>
          </rPr>
          <t xml:space="preserve">Halls sportifs, piscines, manèges , salles de gymnastique </t>
        </r>
        <r>
          <rPr>
            <sz val="8"/>
            <color indexed="57"/>
            <rFont val="Tahoma"/>
            <family val="2"/>
          </rPr>
          <t>(Centre sportif)</t>
        </r>
      </text>
    </comment>
    <comment ref="I47" authorId="0">
      <text>
        <r>
          <rPr>
            <sz val="8"/>
            <color indexed="81"/>
            <rFont val="Tahoma"/>
          </rPr>
          <t xml:space="preserve">Salles pour spectateurs dans des cinémas et des théâtres, des salles des fêtes, des forums, des salles polyvalentes. </t>
        </r>
        <r>
          <rPr>
            <sz val="8"/>
            <color indexed="57"/>
            <rFont val="Tahoma"/>
            <family val="2"/>
          </rPr>
          <t>(Salles de conférénce (avec interprétation), salle de presse, espaces socio-culturels, polyvalents (*dérogation pour le Conseil: les cabines d'interpr. sont comptabilisées dans cette rubrique))</t>
        </r>
      </text>
    </comment>
    <comment ref="I50" authorId="0">
      <text>
        <r>
          <rPr>
            <sz val="8"/>
            <color indexed="81"/>
            <rFont val="Tahoma"/>
          </rPr>
          <t>Locaux d'exposition pour musées, galeries, expositions d'art, collections.</t>
        </r>
        <r>
          <rPr>
            <sz val="8"/>
            <color indexed="57"/>
            <rFont val="Tahoma"/>
            <family val="2"/>
          </rPr>
          <t xml:space="preserve"> (Musées et exposition)</t>
        </r>
      </text>
    </comment>
    <comment ref="I53" authorId="0">
      <text>
        <r>
          <rPr>
            <sz val="8"/>
            <color indexed="81"/>
            <rFont val="Tahoma"/>
          </rPr>
          <t xml:space="preserve">Salles d'examen et de traitement généraux, 1ers soins médicaux, consultation (prévoyance et assistance médicales) </t>
        </r>
        <r>
          <rPr>
            <sz val="8"/>
            <color indexed="57"/>
            <rFont val="Tahoma"/>
            <family val="2"/>
          </rPr>
          <t>(Infirmerie, cabinets médicaux et annexes)</t>
        </r>
      </text>
    </comment>
    <comment ref="I59" authorId="0">
      <text>
        <r>
          <rPr>
            <sz val="8"/>
            <color indexed="81"/>
            <rFont val="Tahoma"/>
          </rPr>
          <t xml:space="preserve">Soins normaux (convalescence)
</t>
        </r>
      </text>
    </comment>
    <comment ref="I63" authorId="0">
      <text>
        <r>
          <rPr>
            <sz val="8"/>
            <color indexed="81"/>
            <rFont val="Tahoma"/>
          </rPr>
          <t xml:space="preserve">Toilettes, cabinets de toilette, douches, salles de bains, saunas, sas de nettoyage, salles de maquillage  ( y compris sas et  locaux d'entretien afférents) </t>
        </r>
        <r>
          <rPr>
            <sz val="8"/>
            <color indexed="57"/>
            <rFont val="Tahoma"/>
            <family val="2"/>
          </rPr>
          <t>(Y compris PMR)</t>
        </r>
      </text>
    </comment>
    <comment ref="I64" authorId="0">
      <text>
        <r>
          <rPr>
            <sz val="8"/>
            <color indexed="81"/>
            <rFont val="Tahoma"/>
          </rPr>
          <t xml:space="preserve">Salles d'essayage, dressing-rooms dans bâtiments résidentiels,  vestiaires, loges d’artistes </t>
        </r>
        <r>
          <rPr>
            <sz val="8"/>
            <color indexed="57"/>
            <rFont val="Tahoma"/>
            <family val="2"/>
          </rPr>
          <t>(Y compris vestiaires des salles de conférence)</t>
        </r>
      </text>
    </comment>
    <comment ref="I65" authorId="0">
      <text>
        <r>
          <rPr>
            <sz val="8"/>
            <color indexed="81"/>
            <rFont val="Tahoma"/>
          </rPr>
          <t>Locaux de rangement dans des bâtiments résidentiels et débarras similaires dans d’autres bâtiments; locaux à vélos, pour  voitures d’enfants, locaux à poubelles</t>
        </r>
        <r>
          <rPr>
            <sz val="8"/>
            <color indexed="57"/>
            <rFont val="Tahoma"/>
            <family val="2"/>
          </rPr>
          <t xml:space="preserve"> (Y compris containers pour déchets)</t>
        </r>
      </text>
    </comment>
    <comment ref="I66" authorId="0">
      <text>
        <r>
          <rPr>
            <sz val="8"/>
            <color indexed="81"/>
            <rFont val="Tahoma"/>
            <family val="2"/>
          </rPr>
          <t>Garages  pour véhicules de tout type</t>
        </r>
        <r>
          <rPr>
            <sz val="8"/>
            <color indexed="57"/>
            <rFont val="Tahoma"/>
            <family val="2"/>
          </rPr>
          <t xml:space="preserve"> (Y compris PMR)</t>
        </r>
      </text>
    </comment>
    <comment ref="I68" authorId="0">
      <text>
        <r>
          <rPr>
            <sz val="8"/>
            <color indexed="81"/>
            <rFont val="Tahoma"/>
          </rPr>
          <t xml:space="preserve">Centrales électriques, chaufferies isolées, usines à gaz, postes locaux de  télécommunication, centres d'incinération de déchets,  locaux pour collecte et élimination dedéchets provenant d’autres bâtiments </t>
        </r>
      </text>
    </comment>
    <comment ref="I85" authorId="0">
      <text>
        <r>
          <rPr>
            <sz val="8"/>
            <color indexed="81"/>
            <rFont val="Tahoma"/>
          </rPr>
          <t>Production froid, sprinkler, trémie climatisation et autres &gt;1m², lavage véhicule, vapeur, régies extérieures, divers,…</t>
        </r>
        <r>
          <rPr>
            <sz val="8"/>
            <color indexed="57"/>
            <rFont val="Tahoma"/>
            <family val="2"/>
          </rPr>
          <t>(Production froid, sprinkler, trémie climatisation et autres &gt;1m², lavage véhicule, vapeur, régies extérieures, divers,…)</t>
        </r>
        <r>
          <rPr>
            <sz val="8"/>
            <color indexed="81"/>
            <rFont val="Tahoma"/>
          </rPr>
          <t xml:space="preserve">
</t>
        </r>
      </text>
    </comment>
    <comment ref="I87" authorId="0">
      <text>
        <r>
          <rPr>
            <sz val="8"/>
            <color indexed="81"/>
            <rFont val="Tahoma"/>
          </rPr>
          <t xml:space="preserve">Couloirs, vestibules, corridors, y compris différences de niveau, halls d’entrée, portes à tambour, antichambres, sas, balcons de secours </t>
        </r>
        <r>
          <rPr>
            <sz val="8"/>
            <color indexed="57"/>
            <rFont val="Tahoma"/>
            <family val="2"/>
          </rPr>
          <t>(Y compris  circulation technique intérieure, couloirs inhérents aux salles de conférence, quai marchandises)</t>
        </r>
      </text>
    </comment>
    <comment ref="I88" authorId="0">
      <text>
        <r>
          <rPr>
            <sz val="8"/>
            <color indexed="81"/>
            <rFont val="Tahoma"/>
          </rPr>
          <t>Cages, volées d’escaliers, escaliers mécaniques, rampes (par étage)</t>
        </r>
      </text>
    </comment>
    <comment ref="I89" authorId="0">
      <text>
        <r>
          <rPr>
            <sz val="8"/>
            <color indexed="81"/>
            <rFont val="Tahoma"/>
            <family val="2"/>
          </rPr>
          <t xml:space="preserve">Cages d’ascenseurs, sas (par étage) </t>
        </r>
        <r>
          <rPr>
            <sz val="8"/>
            <color indexed="57"/>
            <rFont val="Tahoma"/>
            <family val="2"/>
          </rPr>
          <t>(Y compris Monte-charges)</t>
        </r>
      </text>
    </comment>
    <comment ref="I90" authorId="0">
      <text>
        <r>
          <rPr>
            <sz val="8"/>
            <color indexed="81"/>
            <rFont val="Tahoma"/>
          </rPr>
          <t>Passages, rampes praticables</t>
        </r>
        <r>
          <rPr>
            <sz val="8"/>
            <color indexed="57"/>
            <rFont val="Tahoma"/>
            <family val="2"/>
          </rPr>
          <t xml:space="preserve"> (Passages, rampes praticables)</t>
        </r>
        <r>
          <rPr>
            <sz val="8"/>
            <color indexed="81"/>
            <rFont val="Tahoma"/>
          </rPr>
          <t xml:space="preserve">
</t>
        </r>
      </text>
    </comment>
    <comment ref="AM92" authorId="0">
      <text>
        <r>
          <rPr>
            <b/>
            <sz val="20"/>
            <color indexed="81"/>
            <rFont val="Tahoma"/>
            <family val="2"/>
          </rPr>
          <t>Tzveta Yanakieva:</t>
        </r>
        <r>
          <rPr>
            <sz val="20"/>
            <color indexed="81"/>
            <rFont val="Tahoma"/>
            <family val="2"/>
          </rPr>
          <t xml:space="preserve">
Somme à la horizontale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Tzveta Yanakieva</author>
  </authors>
  <commentList>
    <comment ref="I4" authorId="0">
      <text>
        <r>
          <rPr>
            <sz val="8"/>
            <color indexed="81"/>
            <rFont val="Tahoma"/>
          </rPr>
          <t xml:space="preserve">Salles communes, foyers, garderies, salles de permanence, locaux de club, locaux de garde </t>
        </r>
        <r>
          <rPr>
            <sz val="8"/>
            <color indexed="57"/>
            <rFont val="Tahoma"/>
            <family val="2"/>
          </rPr>
          <t>(Garderie,  foyer)</t>
        </r>
      </text>
    </comment>
    <comment ref="I5" authorId="0">
      <text>
        <r>
          <rPr>
            <sz val="8"/>
            <color indexed="81"/>
            <rFont val="Tahoma"/>
          </rPr>
          <t xml:space="preserve">Espaces de détente et de repos dans des écoles, écoles supérieures, hôpitaux, entreprises, bureaux </t>
        </r>
        <r>
          <rPr>
            <sz val="8"/>
            <color indexed="57"/>
            <rFont val="Tahoma"/>
            <family val="2"/>
          </rPr>
          <t>(Salle de repos (ex: chauffeurs, sandard téléphonique), locaux  de détente fumeurs et non-fumeurs, well-being, )</t>
        </r>
      </text>
    </comment>
    <comment ref="I6" authorId="0">
      <text>
        <r>
          <rPr>
            <sz val="8"/>
            <color indexed="81"/>
            <rFont val="Tahoma"/>
            <family val="2"/>
          </rPr>
          <t xml:space="preserve">Salles d’attente pour transports publics, hôpitaux, cabinets médicaux, bâtiments administratifs </t>
        </r>
        <r>
          <rPr>
            <sz val="8"/>
            <color indexed="57"/>
            <rFont val="Tahoma"/>
            <family val="2"/>
          </rPr>
          <t>(Espace d'accueil et d'attente)</t>
        </r>
      </text>
    </comment>
    <comment ref="I7" authorId="0">
      <text>
        <r>
          <rPr>
            <sz val="8"/>
            <color indexed="81"/>
            <rFont val="Tahoma"/>
          </rPr>
          <t xml:space="preserve">Locaux de réception et de restauration, cantines, cafétérias, cafés dansants </t>
        </r>
        <r>
          <rPr>
            <sz val="8"/>
            <color indexed="57"/>
            <rFont val="Tahoma"/>
            <family val="2"/>
          </rPr>
          <t>(Kitchenette (gérée ou non par le service restauration), bar, sandwicherie,cafétaria,free-flow,salle restaurant,salon de réception)</t>
        </r>
      </text>
    </comment>
    <comment ref="I10" authorId="0">
      <text>
        <r>
          <rPr>
            <sz val="8"/>
            <color indexed="81"/>
            <rFont val="Tahoma"/>
          </rPr>
          <t xml:space="preserve">Bureaux  destinés à une ou plusieurs personnes </t>
        </r>
        <r>
          <rPr>
            <sz val="8"/>
            <color indexed="57"/>
            <rFont val="Tahoma"/>
            <family val="2"/>
          </rPr>
          <t>(Local avec lumière du jour et traitement d'air conditionné pour héberger du personnel permanent, peut être aussi affecté à: archive/stock/biblioth./local chnique/visioconf,/réunion/tri courrier/fax/photocop/repos.)</t>
        </r>
      </text>
    </comment>
    <comment ref="I12" authorId="0">
      <text>
        <r>
          <rPr>
            <sz val="8"/>
            <color indexed="81"/>
            <rFont val="Tahoma"/>
          </rPr>
          <t xml:space="preserve">Surfaces pour travail de bureau, y compris leurs zones de pause, de réunion,  vestiaires,  zones de circulation </t>
        </r>
        <r>
          <rPr>
            <sz val="8"/>
            <color indexed="57"/>
            <rFont val="Tahoma"/>
            <family val="2"/>
          </rPr>
          <t xml:space="preserve">(Postes de travail et circulation) </t>
        </r>
      </text>
    </comment>
    <comment ref="I13" authorId="0">
      <text>
        <r>
          <rPr>
            <sz val="8"/>
            <color indexed="81"/>
            <rFont val="Tahoma"/>
          </rPr>
          <t xml:space="preserve">Locaux avec places assises, salles d'examen et locaux pour l’accueil des parents </t>
        </r>
        <r>
          <rPr>
            <sz val="8"/>
            <color indexed="57"/>
            <rFont val="Tahoma"/>
            <family val="2"/>
          </rPr>
          <t>(Salle de réunion,  salle de visioconférence:  sans interprétation, petite salle de réunion de service)</t>
        </r>
      </text>
    </comment>
    <comment ref="I14" authorId="0">
      <text>
        <r>
          <rPr>
            <sz val="8"/>
            <color indexed="81"/>
            <rFont val="Tahoma"/>
          </rPr>
          <t xml:space="preserve">Locaux avec places assises, salles d'examen et locaux pour l’accueil des parents </t>
        </r>
        <r>
          <rPr>
            <sz val="8"/>
            <color indexed="57"/>
            <rFont val="Tahoma"/>
            <family val="2"/>
          </rPr>
          <t xml:space="preserve">(Salle de réunion,  salle de visioconférence:  sans interprétation, petite salle de réunion de service), </t>
        </r>
        <r>
          <rPr>
            <b/>
            <sz val="8"/>
            <color indexed="10"/>
            <rFont val="Tahoma"/>
            <family val="2"/>
          </rPr>
          <t>CONVERTIBLE en bureau</t>
        </r>
      </text>
    </comment>
    <comment ref="I15" authorId="0">
      <text>
        <r>
          <rPr>
            <sz val="8"/>
            <color indexed="81"/>
            <rFont val="Tahoma"/>
          </rPr>
          <t>Locaux de dessin</t>
        </r>
      </text>
    </comment>
    <comment ref="I16" authorId="0">
      <text>
        <r>
          <rPr>
            <sz val="8"/>
            <color indexed="81"/>
            <rFont val="Tahoma"/>
          </rPr>
          <t>Caisses, guichets (Accréditation)</t>
        </r>
      </text>
    </comment>
    <comment ref="I17" authorId="0">
      <text>
        <r>
          <rPr>
            <sz val="8"/>
            <color indexed="81"/>
            <rFont val="Tahoma"/>
          </rPr>
          <t xml:space="preserve">Salles et cabines de commande pour installations techniques d’exploitation, locaux de régie, cabines de projection, postes de commande </t>
        </r>
        <r>
          <rPr>
            <sz val="8"/>
            <color indexed="57"/>
            <rFont val="Tahoma"/>
            <family val="2"/>
          </rPr>
          <t>(Cabines d'interprétation (*dérogation pour le Conseil qui les comptabilise dans la rubrique 5.6), régies, cabines de projection)</t>
        </r>
      </text>
    </comment>
    <comment ref="I18" authorId="0">
      <text>
        <r>
          <rPr>
            <sz val="8"/>
            <color indexed="81"/>
            <rFont val="Tahoma"/>
          </rPr>
          <t>Loges de concierge, locaux de surveillances, locaux de garde à vue</t>
        </r>
        <r>
          <rPr>
            <sz val="8"/>
            <color indexed="57"/>
            <rFont val="Tahoma"/>
            <family val="2"/>
          </rPr>
          <t xml:space="preserve"> (Dispatching, pompiers, sécurité, loges gardiennage, gestion technique centralisée (GTC), )</t>
        </r>
      </text>
    </comment>
    <comment ref="I19" authorId="0">
      <text>
        <r>
          <rPr>
            <sz val="8"/>
            <color indexed="81"/>
            <rFont val="Tahoma"/>
          </rPr>
          <t>Locaux pour laboratoires photographiques, locaux de reproduction, locaux pour matériels  informatiques</t>
        </r>
        <r>
          <rPr>
            <sz val="8"/>
            <color indexed="57"/>
            <rFont val="Tahoma"/>
            <family val="2"/>
          </rPr>
          <t xml:space="preserve"> (Local informatique, local fax/photocopieur, labo photo, cabines téléphoniques)</t>
        </r>
      </text>
    </comment>
    <comment ref="I23" authorId="0">
      <text>
        <r>
          <rPr>
            <sz val="8"/>
            <color indexed="81"/>
            <rFont val="Tahoma"/>
          </rPr>
          <t xml:space="preserve">Ateliers de production, de developpement, de réparation, d'apprentissage et de recherche, d'essais, station de maintenance. </t>
        </r>
        <r>
          <rPr>
            <sz val="8"/>
            <color indexed="57"/>
            <rFont val="Tahoma"/>
            <family val="2"/>
          </rPr>
          <t>(Ateliers imprimerie, mécanique, serrurerie, techniques divers,…</t>
        </r>
      </text>
    </comment>
    <comment ref="I29" authorId="0">
      <text>
        <r>
          <rPr>
            <sz val="8"/>
            <color indexed="81"/>
            <rFont val="Tahoma"/>
          </rPr>
          <t>Cuisines de cuisson, de distribution, salle de préparation et de distribution des aliments, de retour de vaisselle, salles de lavage de vaisselle</t>
        </r>
        <r>
          <rPr>
            <sz val="8"/>
            <color indexed="57"/>
            <rFont val="Tahoma"/>
            <family val="2"/>
          </rPr>
          <t xml:space="preserve"> (Cuisine et dépendances (office, stock cuisine,…))</t>
        </r>
        <r>
          <rPr>
            <sz val="8"/>
            <color indexed="81"/>
            <rFont val="Tahoma"/>
          </rPr>
          <t xml:space="preserve">
</t>
        </r>
      </text>
    </comment>
    <comment ref="I33" authorId="0">
      <text>
        <r>
          <rPr>
            <sz val="8"/>
            <color indexed="81"/>
            <rFont val="Tahoma"/>
            <family val="2"/>
          </rPr>
          <t>Locaux de stockage et de réserve pour matériel, appareils et marchandises, stockage de produits dangereux, salle de coffres-forts,…</t>
        </r>
        <r>
          <rPr>
            <sz val="8"/>
            <color indexed="57"/>
            <rFont val="Tahoma"/>
            <family val="2"/>
          </rPr>
          <t>(Stockage, stockage cuisine)</t>
        </r>
      </text>
    </comment>
    <comment ref="I34" authorId="0">
      <text>
        <r>
          <rPr>
            <sz val="8"/>
            <color indexed="81"/>
            <rFont val="Tahoma"/>
          </rPr>
          <t>Archives, fournitures, dépôts de livres.</t>
        </r>
      </text>
    </comment>
    <comment ref="I35" authorId="0">
      <text>
        <r>
          <rPr>
            <sz val="8"/>
            <color indexed="81"/>
            <rFont val="Tahoma"/>
          </rPr>
          <t>Enceintes frigorifiques compartiments congélateurs.</t>
        </r>
        <r>
          <rPr>
            <sz val="8"/>
            <color indexed="57"/>
            <rFont val="Tahoma"/>
            <family val="2"/>
          </rPr>
          <t xml:space="preserve"> (Chambre foide, stockage frigorifique)</t>
        </r>
      </text>
    </comment>
    <comment ref="I36" authorId="0">
      <text>
        <r>
          <rPr>
            <sz val="8"/>
            <color indexed="81"/>
            <rFont val="Tahoma"/>
          </rPr>
          <t xml:space="preserve">Locaux de tri, de distribution, d'emballage, d'expédition, bases d'approvisonnement et d'envoi </t>
        </r>
        <r>
          <rPr>
            <sz val="8"/>
            <color indexed="57"/>
            <rFont val="Tahoma"/>
            <family val="2"/>
          </rPr>
          <t>(Local d'emballage, d'expédition, tri courrier)</t>
        </r>
      </text>
    </comment>
    <comment ref="I37" authorId="0">
      <text>
        <r>
          <rPr>
            <sz val="8"/>
            <color indexed="81"/>
            <rFont val="Tahoma"/>
          </rPr>
          <t xml:space="preserve">Locaux à usage commercial, magasins, kiosques, y compris les vitrines </t>
        </r>
        <r>
          <rPr>
            <sz val="8"/>
            <color indexed="57"/>
            <rFont val="Tahoma"/>
            <family val="2"/>
          </rPr>
          <t>(Centrale d'achats, concessionnaires)</t>
        </r>
      </text>
    </comment>
    <comment ref="I38" authorId="0">
      <text>
        <r>
          <rPr>
            <sz val="8"/>
            <color indexed="81"/>
            <rFont val="Tahoma"/>
          </rPr>
          <t>Halls de foire et des salons, locaux à échantillons ()</t>
        </r>
      </text>
    </comment>
    <comment ref="I43" authorId="0">
      <text>
        <r>
          <rPr>
            <sz val="8"/>
            <color indexed="81"/>
            <rFont val="Tahoma"/>
          </rPr>
          <t xml:space="preserve">Salles de classes et de groupes, salles de séminaires, bureaux réservés aux étudiants et aux élèves </t>
        </r>
        <r>
          <rPr>
            <sz val="8"/>
            <color indexed="57"/>
            <rFont val="Tahoma"/>
            <family val="2"/>
          </rPr>
          <t>(Salle de formation sans aménagement spécifique)</t>
        </r>
      </text>
    </comment>
    <comment ref="I44" authorId="0">
      <text>
        <r>
          <rPr>
            <sz val="8"/>
            <color indexed="81"/>
            <rFont val="Tahoma"/>
            <family val="2"/>
          </rPr>
          <t xml:space="preserve">Salles de classes et de groupes, salles de séminaires, bureaux réservés aux étudiants et aux élèves </t>
        </r>
        <r>
          <rPr>
            <sz val="8"/>
            <color indexed="57"/>
            <rFont val="Tahoma"/>
            <family val="2"/>
          </rPr>
          <t>(Salles de classes et de groupes, salles de séminaires, bureaux réservés aux étudiants et aux élèves )</t>
        </r>
      </text>
    </comment>
    <comment ref="I45" authorId="0">
      <text>
        <r>
          <rPr>
            <sz val="8"/>
            <color indexed="81"/>
            <rFont val="Tahoma"/>
          </rPr>
          <t>Salles de lecture, de catalogues, médiathèques, bibliothèques de  libre consultation</t>
        </r>
        <r>
          <rPr>
            <sz val="8"/>
            <color indexed="57"/>
            <rFont val="Tahoma"/>
            <family val="2"/>
          </rPr>
          <t xml:space="preserve"> (Bibliothèque centrale, infopoint (european public space))</t>
        </r>
        <r>
          <rPr>
            <sz val="8"/>
            <color indexed="81"/>
            <rFont val="Tahoma"/>
          </rPr>
          <t xml:space="preserve">
</t>
        </r>
      </text>
    </comment>
    <comment ref="I46" authorId="0">
      <text>
        <r>
          <rPr>
            <sz val="8"/>
            <color indexed="81"/>
            <rFont val="Tahoma"/>
          </rPr>
          <t xml:space="preserve">Halls sportifs, piscines, manèges , salles de gymnastique </t>
        </r>
        <r>
          <rPr>
            <sz val="8"/>
            <color indexed="57"/>
            <rFont val="Tahoma"/>
            <family val="2"/>
          </rPr>
          <t>(Centre sportif)</t>
        </r>
      </text>
    </comment>
    <comment ref="I47" authorId="0">
      <text>
        <r>
          <rPr>
            <sz val="8"/>
            <color indexed="81"/>
            <rFont val="Tahoma"/>
          </rPr>
          <t xml:space="preserve">Salles pour spectateurs dans des cinémas et des théâtres, des salles des fêtes, des forums, des salles polyvalentes. </t>
        </r>
        <r>
          <rPr>
            <sz val="8"/>
            <color indexed="57"/>
            <rFont val="Tahoma"/>
            <family val="2"/>
          </rPr>
          <t>(Salles de conférénce (avec interprétation), salle de presse, espaces socio-culturels, polyvalents (*dérogation pour le Conseil: les cabines d'interpr. sont comptabilisées dans cette rubrique))</t>
        </r>
      </text>
    </comment>
    <comment ref="I50" authorId="0">
      <text>
        <r>
          <rPr>
            <sz val="8"/>
            <color indexed="81"/>
            <rFont val="Tahoma"/>
          </rPr>
          <t>Locaux d'exposition pour musées, galeries, expositions d'art, collections.</t>
        </r>
        <r>
          <rPr>
            <sz val="8"/>
            <color indexed="57"/>
            <rFont val="Tahoma"/>
            <family val="2"/>
          </rPr>
          <t xml:space="preserve"> (Musées et exposition)</t>
        </r>
      </text>
    </comment>
    <comment ref="I53" authorId="0">
      <text>
        <r>
          <rPr>
            <sz val="8"/>
            <color indexed="81"/>
            <rFont val="Tahoma"/>
          </rPr>
          <t xml:space="preserve">Salles d'examen et de traitement généraux, 1ers soins médicaux, consultation (prévoyance et assistance médicales) </t>
        </r>
        <r>
          <rPr>
            <sz val="8"/>
            <color indexed="57"/>
            <rFont val="Tahoma"/>
            <family val="2"/>
          </rPr>
          <t>(Infirmerie, cabinets médicaux et annexes)</t>
        </r>
      </text>
    </comment>
    <comment ref="I59" authorId="0">
      <text>
        <r>
          <rPr>
            <sz val="8"/>
            <color indexed="81"/>
            <rFont val="Tahoma"/>
          </rPr>
          <t xml:space="preserve">Soins normaux (convalescence)
</t>
        </r>
      </text>
    </comment>
    <comment ref="I63" authorId="0">
      <text>
        <r>
          <rPr>
            <sz val="8"/>
            <color indexed="81"/>
            <rFont val="Tahoma"/>
          </rPr>
          <t xml:space="preserve">Toilettes, cabinets de toilette, douches, salles de bains, saunas, sas de nettoyage, salles de maquillage  ( y compris sas et  locaux d'entretien afférents) </t>
        </r>
        <r>
          <rPr>
            <sz val="8"/>
            <color indexed="57"/>
            <rFont val="Tahoma"/>
            <family val="2"/>
          </rPr>
          <t>(Y compris PMR)</t>
        </r>
      </text>
    </comment>
    <comment ref="I64" authorId="0">
      <text>
        <r>
          <rPr>
            <sz val="8"/>
            <color indexed="81"/>
            <rFont val="Tahoma"/>
          </rPr>
          <t xml:space="preserve">Salles d'essayage, dressing-rooms dans bâtiments résidentiels,  vestiaires, loges d’artistes </t>
        </r>
        <r>
          <rPr>
            <sz val="8"/>
            <color indexed="57"/>
            <rFont val="Tahoma"/>
            <family val="2"/>
          </rPr>
          <t>(Y compris vestiaires des salles de conférence)</t>
        </r>
      </text>
    </comment>
    <comment ref="I65" authorId="0">
      <text>
        <r>
          <rPr>
            <sz val="8"/>
            <color indexed="81"/>
            <rFont val="Tahoma"/>
          </rPr>
          <t>Locaux de rangement dans des bâtiments résidentiels et débarras similaires dans d’autres bâtiments; locaux à vélos, pour  voitures d’enfants, locaux à poubelles</t>
        </r>
        <r>
          <rPr>
            <sz val="8"/>
            <color indexed="57"/>
            <rFont val="Tahoma"/>
            <family val="2"/>
          </rPr>
          <t xml:space="preserve"> (Y compris containers pour déchets)</t>
        </r>
      </text>
    </comment>
    <comment ref="I66" authorId="0">
      <text>
        <r>
          <rPr>
            <sz val="8"/>
            <color indexed="81"/>
            <rFont val="Tahoma"/>
            <family val="2"/>
          </rPr>
          <t>Garages  pour véhicules de tout type</t>
        </r>
        <r>
          <rPr>
            <sz val="8"/>
            <color indexed="57"/>
            <rFont val="Tahoma"/>
            <family val="2"/>
          </rPr>
          <t xml:space="preserve"> (Y compris PMR)</t>
        </r>
      </text>
    </comment>
    <comment ref="I68" authorId="0">
      <text>
        <r>
          <rPr>
            <sz val="8"/>
            <color indexed="81"/>
            <rFont val="Tahoma"/>
          </rPr>
          <t xml:space="preserve">Centrales électriques, chaufferies isolées, usines à gaz, postes locaux de  télécommunication, centres d'incinération de déchets,  locaux pour collecte et élimination dedéchets provenant d’autres bâtiments </t>
        </r>
      </text>
    </comment>
    <comment ref="I85" authorId="0">
      <text>
        <r>
          <rPr>
            <sz val="8"/>
            <color indexed="81"/>
            <rFont val="Tahoma"/>
          </rPr>
          <t>Production froid, sprinkler, trémie climatisation et autres &gt;1m², lavage véhicule, vapeur, régies extérieures, divers,…</t>
        </r>
        <r>
          <rPr>
            <sz val="8"/>
            <color indexed="57"/>
            <rFont val="Tahoma"/>
            <family val="2"/>
          </rPr>
          <t>(Production froid, sprinkler, trémie climatisation et autres &gt;1m², lavage véhicule, vapeur, régies extérieures, divers,…)</t>
        </r>
        <r>
          <rPr>
            <sz val="8"/>
            <color indexed="81"/>
            <rFont val="Tahoma"/>
          </rPr>
          <t xml:space="preserve">
</t>
        </r>
      </text>
    </comment>
    <comment ref="I87" authorId="0">
      <text>
        <r>
          <rPr>
            <sz val="8"/>
            <color indexed="81"/>
            <rFont val="Tahoma"/>
          </rPr>
          <t xml:space="preserve">Couloirs, vestibules, corridors, y compris différences de niveau, halls d’entrée, portes à tambour, antichambres, sas, balcons de secours </t>
        </r>
        <r>
          <rPr>
            <sz val="8"/>
            <color indexed="57"/>
            <rFont val="Tahoma"/>
            <family val="2"/>
          </rPr>
          <t>(Y compris  circulation technique intérieure, couloirs inhérents aux salles de conférence, quai marchandises)</t>
        </r>
      </text>
    </comment>
    <comment ref="I88" authorId="0">
      <text>
        <r>
          <rPr>
            <sz val="8"/>
            <color indexed="81"/>
            <rFont val="Tahoma"/>
          </rPr>
          <t>Cages, volées d’escaliers, escaliers mécaniques, rampes (par étage)</t>
        </r>
      </text>
    </comment>
    <comment ref="I89" authorId="0">
      <text>
        <r>
          <rPr>
            <sz val="8"/>
            <color indexed="81"/>
            <rFont val="Tahoma"/>
            <family val="2"/>
          </rPr>
          <t xml:space="preserve">Cages d’ascenseurs, sas (par étage) </t>
        </r>
        <r>
          <rPr>
            <sz val="8"/>
            <color indexed="57"/>
            <rFont val="Tahoma"/>
            <family val="2"/>
          </rPr>
          <t>(Y compris Monte-charges)</t>
        </r>
      </text>
    </comment>
    <comment ref="I90" authorId="0">
      <text>
        <r>
          <rPr>
            <sz val="8"/>
            <color indexed="81"/>
            <rFont val="Tahoma"/>
          </rPr>
          <t>Passages, rampes praticables</t>
        </r>
        <r>
          <rPr>
            <sz val="8"/>
            <color indexed="57"/>
            <rFont val="Tahoma"/>
            <family val="2"/>
          </rPr>
          <t xml:space="preserve"> (Passages, rampes praticables)</t>
        </r>
        <r>
          <rPr>
            <sz val="8"/>
            <color indexed="81"/>
            <rFont val="Tahoma"/>
          </rPr>
          <t xml:space="preserve">
</t>
        </r>
      </text>
    </comment>
    <comment ref="AD92" authorId="0">
      <text>
        <r>
          <rPr>
            <b/>
            <sz val="20"/>
            <color indexed="81"/>
            <rFont val="Tahoma"/>
            <family val="2"/>
          </rPr>
          <t>Tzveta Yanakieva:</t>
        </r>
        <r>
          <rPr>
            <sz val="20"/>
            <color indexed="81"/>
            <rFont val="Tahoma"/>
            <family val="2"/>
          </rPr>
          <t xml:space="preserve">
Somme à la horizontale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Tzveta Yanakieva</author>
  </authors>
  <commentList>
    <comment ref="I4" authorId="0">
      <text>
        <r>
          <rPr>
            <sz val="8"/>
            <color indexed="81"/>
            <rFont val="Tahoma"/>
          </rPr>
          <t xml:space="preserve">Salles communes, foyers, garderies, salles de permanence, locaux de club, locaux de garde </t>
        </r>
        <r>
          <rPr>
            <sz val="8"/>
            <color indexed="57"/>
            <rFont val="Tahoma"/>
            <family val="2"/>
          </rPr>
          <t>(Garderie,  foyer)</t>
        </r>
      </text>
    </comment>
    <comment ref="I5" authorId="0">
      <text>
        <r>
          <rPr>
            <sz val="8"/>
            <color indexed="81"/>
            <rFont val="Tahoma"/>
          </rPr>
          <t xml:space="preserve">Espaces de détente et de repos dans des écoles, écoles supérieures, hôpitaux, entreprises, bureaux </t>
        </r>
        <r>
          <rPr>
            <sz val="8"/>
            <color indexed="57"/>
            <rFont val="Tahoma"/>
            <family val="2"/>
          </rPr>
          <t>(Salle de repos (ex: chauffeurs, sandard téléphonique), locaux  de détente fumeurs et non-fumeurs, well-being, )</t>
        </r>
      </text>
    </comment>
    <comment ref="I6" authorId="0">
      <text>
        <r>
          <rPr>
            <sz val="8"/>
            <color indexed="81"/>
            <rFont val="Tahoma"/>
            <family val="2"/>
          </rPr>
          <t xml:space="preserve">Salles d’attente pour transports publics, hôpitaux, cabinets médicaux, bâtiments administratifs </t>
        </r>
        <r>
          <rPr>
            <sz val="8"/>
            <color indexed="57"/>
            <rFont val="Tahoma"/>
            <family val="2"/>
          </rPr>
          <t>(Espace d'accueil et d'attente)</t>
        </r>
      </text>
    </comment>
    <comment ref="I7" authorId="0">
      <text>
        <r>
          <rPr>
            <sz val="8"/>
            <color indexed="81"/>
            <rFont val="Tahoma"/>
          </rPr>
          <t xml:space="preserve">Locaux de réception et de restauration, cantines, cafétérias, cafés dansants </t>
        </r>
        <r>
          <rPr>
            <sz val="8"/>
            <color indexed="57"/>
            <rFont val="Tahoma"/>
            <family val="2"/>
          </rPr>
          <t>(Kitchenette (gérée ou non par le service restauration), bar, sandwicherie,cafétaria,free-flow,salle restaurant,salon de réception)</t>
        </r>
      </text>
    </comment>
    <comment ref="I10" authorId="0">
      <text>
        <r>
          <rPr>
            <sz val="8"/>
            <color indexed="81"/>
            <rFont val="Tahoma"/>
          </rPr>
          <t xml:space="preserve">Bureaux  destinés à une ou plusieurs personnes </t>
        </r>
        <r>
          <rPr>
            <sz val="8"/>
            <color indexed="57"/>
            <rFont val="Tahoma"/>
            <family val="2"/>
          </rPr>
          <t>(Local avec lumière du jour et traitement d'air conditionné pour héberger du personnel permanent, peut être aussi affecté à: archive/stock/biblioth./local chnique/visioconf,/réunion/tri courrier/fax/photocop/repos.)</t>
        </r>
      </text>
    </comment>
    <comment ref="I12" authorId="0">
      <text>
        <r>
          <rPr>
            <sz val="8"/>
            <color indexed="81"/>
            <rFont val="Tahoma"/>
          </rPr>
          <t xml:space="preserve">Surfaces pour travail de bureau, y compris leurs zones de pause, de réunion,  vestiaires,  zones de circulation </t>
        </r>
        <r>
          <rPr>
            <sz val="8"/>
            <color indexed="57"/>
            <rFont val="Tahoma"/>
            <family val="2"/>
          </rPr>
          <t xml:space="preserve">(Postes de travail et circulation) </t>
        </r>
      </text>
    </comment>
    <comment ref="I13" authorId="0">
      <text>
        <r>
          <rPr>
            <sz val="8"/>
            <color indexed="81"/>
            <rFont val="Tahoma"/>
          </rPr>
          <t xml:space="preserve">Locaux avec places assises, salles d'examen et locaux pour l’accueil des parents </t>
        </r>
        <r>
          <rPr>
            <sz val="8"/>
            <color indexed="57"/>
            <rFont val="Tahoma"/>
            <family val="2"/>
          </rPr>
          <t>(Salle de réunion,  salle de visioconférence:  sans interprétation, petite salle de réunion de service)</t>
        </r>
      </text>
    </comment>
    <comment ref="I14" authorId="0">
      <text>
        <r>
          <rPr>
            <sz val="8"/>
            <color indexed="81"/>
            <rFont val="Tahoma"/>
          </rPr>
          <t xml:space="preserve">Locaux avec places assises, salles d'examen et locaux pour l’accueil des parents </t>
        </r>
        <r>
          <rPr>
            <sz val="8"/>
            <color indexed="57"/>
            <rFont val="Tahoma"/>
            <family val="2"/>
          </rPr>
          <t xml:space="preserve">(Salle de réunion,  salle de visioconférence:  sans interprétation, petite salle de réunion de service), </t>
        </r>
        <r>
          <rPr>
            <b/>
            <sz val="8"/>
            <color indexed="10"/>
            <rFont val="Tahoma"/>
            <family val="2"/>
          </rPr>
          <t>CONVERTIBLE en bureau</t>
        </r>
      </text>
    </comment>
    <comment ref="I15" authorId="0">
      <text>
        <r>
          <rPr>
            <sz val="8"/>
            <color indexed="81"/>
            <rFont val="Tahoma"/>
          </rPr>
          <t>Locaux de dessin</t>
        </r>
      </text>
    </comment>
    <comment ref="I16" authorId="0">
      <text>
        <r>
          <rPr>
            <sz val="8"/>
            <color indexed="81"/>
            <rFont val="Tahoma"/>
          </rPr>
          <t>Caisses, guichets (Accréditation)</t>
        </r>
      </text>
    </comment>
    <comment ref="I17" authorId="0">
      <text>
        <r>
          <rPr>
            <sz val="8"/>
            <color indexed="81"/>
            <rFont val="Tahoma"/>
          </rPr>
          <t xml:space="preserve">Salles et cabines de commande pour installations techniques d’exploitation, locaux de régie, cabines de projection, postes de commande </t>
        </r>
        <r>
          <rPr>
            <sz val="8"/>
            <color indexed="57"/>
            <rFont val="Tahoma"/>
            <family val="2"/>
          </rPr>
          <t>(Cabines d'interprétation (*dérogation pour le Conseil qui les comptabilise dans la rubrique 5.6), régies, cabines de projection)</t>
        </r>
      </text>
    </comment>
    <comment ref="I18" authorId="0">
      <text>
        <r>
          <rPr>
            <sz val="8"/>
            <color indexed="81"/>
            <rFont val="Tahoma"/>
          </rPr>
          <t>Loges de concierge, locaux de surveillances, locaux de garde à vue</t>
        </r>
        <r>
          <rPr>
            <sz val="8"/>
            <color indexed="57"/>
            <rFont val="Tahoma"/>
            <family val="2"/>
          </rPr>
          <t xml:space="preserve"> (Dispatching, pompiers, sécurité, loges gardiennage, gestion technique centralisée (GTC), )</t>
        </r>
      </text>
    </comment>
    <comment ref="I19" authorId="0">
      <text>
        <r>
          <rPr>
            <sz val="8"/>
            <color indexed="81"/>
            <rFont val="Tahoma"/>
          </rPr>
          <t>Locaux pour laboratoires photographiques, locaux de reproduction, locaux pour matériels  informatiques</t>
        </r>
        <r>
          <rPr>
            <sz val="8"/>
            <color indexed="57"/>
            <rFont val="Tahoma"/>
            <family val="2"/>
          </rPr>
          <t xml:space="preserve"> (Local informatique, local fax/photocopieur, labo photo, cabines téléphoniques)</t>
        </r>
      </text>
    </comment>
    <comment ref="I23" authorId="0">
      <text>
        <r>
          <rPr>
            <sz val="8"/>
            <color indexed="81"/>
            <rFont val="Tahoma"/>
          </rPr>
          <t xml:space="preserve">Ateliers de production, de developpement, de réparation, d'apprentissage et de recherche, d'essais, station de maintenance. </t>
        </r>
        <r>
          <rPr>
            <sz val="8"/>
            <color indexed="57"/>
            <rFont val="Tahoma"/>
            <family val="2"/>
          </rPr>
          <t>(Ateliers imprimerie, mécanique, serrurerie, techniques divers,…</t>
        </r>
      </text>
    </comment>
    <comment ref="I29" authorId="0">
      <text>
        <r>
          <rPr>
            <sz val="8"/>
            <color indexed="81"/>
            <rFont val="Tahoma"/>
          </rPr>
          <t>Cuisines de cuisson, de distribution, salle de préparation et de distribution des aliments, de retour de vaisselle, salles de lavage de vaisselle</t>
        </r>
        <r>
          <rPr>
            <sz val="8"/>
            <color indexed="57"/>
            <rFont val="Tahoma"/>
            <family val="2"/>
          </rPr>
          <t xml:space="preserve"> (Cuisine et dépendances (office, stock cuisine,…))</t>
        </r>
        <r>
          <rPr>
            <sz val="8"/>
            <color indexed="81"/>
            <rFont val="Tahoma"/>
          </rPr>
          <t xml:space="preserve">
</t>
        </r>
      </text>
    </comment>
    <comment ref="I33" authorId="0">
      <text>
        <r>
          <rPr>
            <sz val="8"/>
            <color indexed="81"/>
            <rFont val="Tahoma"/>
            <family val="2"/>
          </rPr>
          <t>Locaux de stockage et de réserve pour matériel, appareils et marchandises, stockage de produits dangereux, salle de coffres-forts,…</t>
        </r>
        <r>
          <rPr>
            <sz val="8"/>
            <color indexed="57"/>
            <rFont val="Tahoma"/>
            <family val="2"/>
          </rPr>
          <t>(Stockage, stockage cuisine)</t>
        </r>
      </text>
    </comment>
    <comment ref="I34" authorId="0">
      <text>
        <r>
          <rPr>
            <sz val="8"/>
            <color indexed="81"/>
            <rFont val="Tahoma"/>
          </rPr>
          <t>Archives, fournitures, dépôts de livres.</t>
        </r>
      </text>
    </comment>
    <comment ref="I35" authorId="0">
      <text>
        <r>
          <rPr>
            <sz val="8"/>
            <color indexed="81"/>
            <rFont val="Tahoma"/>
          </rPr>
          <t>Enceintes frigorifiques compartiments congélateurs.</t>
        </r>
        <r>
          <rPr>
            <sz val="8"/>
            <color indexed="57"/>
            <rFont val="Tahoma"/>
            <family val="2"/>
          </rPr>
          <t xml:space="preserve"> (Chambre foide, stockage frigorifique)</t>
        </r>
      </text>
    </comment>
    <comment ref="I36" authorId="0">
      <text>
        <r>
          <rPr>
            <sz val="8"/>
            <color indexed="81"/>
            <rFont val="Tahoma"/>
          </rPr>
          <t xml:space="preserve">Locaux de tri, de distribution, d'emballage, d'expédition, bases d'approvisonnement et d'envoi </t>
        </r>
        <r>
          <rPr>
            <sz val="8"/>
            <color indexed="57"/>
            <rFont val="Tahoma"/>
            <family val="2"/>
          </rPr>
          <t>(Local d'emballage, d'expédition, tri courrier)</t>
        </r>
      </text>
    </comment>
    <comment ref="I37" authorId="0">
      <text>
        <r>
          <rPr>
            <sz val="8"/>
            <color indexed="81"/>
            <rFont val="Tahoma"/>
          </rPr>
          <t xml:space="preserve">Locaux à usage commercial, magasins, kiosques, y compris les vitrines </t>
        </r>
        <r>
          <rPr>
            <sz val="8"/>
            <color indexed="57"/>
            <rFont val="Tahoma"/>
            <family val="2"/>
          </rPr>
          <t>(Centrale d'achats, concessionnaires)</t>
        </r>
      </text>
    </comment>
    <comment ref="I38" authorId="0">
      <text>
        <r>
          <rPr>
            <sz val="8"/>
            <color indexed="81"/>
            <rFont val="Tahoma"/>
          </rPr>
          <t>Halls de foire et des salons, locaux à échantillons ()</t>
        </r>
      </text>
    </comment>
    <comment ref="I43" authorId="0">
      <text>
        <r>
          <rPr>
            <sz val="8"/>
            <color indexed="81"/>
            <rFont val="Tahoma"/>
          </rPr>
          <t xml:space="preserve">Salles de classes et de groupes, salles de séminaires, bureaux réservés aux étudiants et aux élèves </t>
        </r>
        <r>
          <rPr>
            <sz val="8"/>
            <color indexed="57"/>
            <rFont val="Tahoma"/>
            <family val="2"/>
          </rPr>
          <t>(Salle de formation sans aménagement spécifique)</t>
        </r>
      </text>
    </comment>
    <comment ref="I44" authorId="0">
      <text>
        <r>
          <rPr>
            <sz val="8"/>
            <color indexed="81"/>
            <rFont val="Tahoma"/>
            <family val="2"/>
          </rPr>
          <t xml:space="preserve">Salles de classes et de groupes, salles de séminaires, bureaux réservés aux étudiants et aux élèves </t>
        </r>
        <r>
          <rPr>
            <sz val="8"/>
            <color indexed="57"/>
            <rFont val="Tahoma"/>
            <family val="2"/>
          </rPr>
          <t>(Salles de classes et de groupes, salles de séminaires, bureaux réservés aux étudiants et aux élèves )</t>
        </r>
      </text>
    </comment>
    <comment ref="I45" authorId="0">
      <text>
        <r>
          <rPr>
            <sz val="8"/>
            <color indexed="81"/>
            <rFont val="Tahoma"/>
          </rPr>
          <t>Salles de lecture, de catalogues, médiathèques, bibliothèques de  libre consultation</t>
        </r>
        <r>
          <rPr>
            <sz val="8"/>
            <color indexed="57"/>
            <rFont val="Tahoma"/>
            <family val="2"/>
          </rPr>
          <t xml:space="preserve"> (Bibliothèque centrale, infopoint (european public space))</t>
        </r>
        <r>
          <rPr>
            <sz val="8"/>
            <color indexed="81"/>
            <rFont val="Tahoma"/>
          </rPr>
          <t xml:space="preserve">
</t>
        </r>
      </text>
    </comment>
    <comment ref="I46" authorId="0">
      <text>
        <r>
          <rPr>
            <sz val="8"/>
            <color indexed="81"/>
            <rFont val="Tahoma"/>
          </rPr>
          <t xml:space="preserve">Halls sportifs, piscines, manèges , salles de gymnastique </t>
        </r>
        <r>
          <rPr>
            <sz val="8"/>
            <color indexed="57"/>
            <rFont val="Tahoma"/>
            <family val="2"/>
          </rPr>
          <t>(Centre sportif)</t>
        </r>
      </text>
    </comment>
    <comment ref="I47" authorId="0">
      <text>
        <r>
          <rPr>
            <sz val="8"/>
            <color indexed="81"/>
            <rFont val="Tahoma"/>
          </rPr>
          <t xml:space="preserve">Salles pour spectateurs dans des cinémas et des théâtres, des salles des fêtes, des forums, des salles polyvalentes. </t>
        </r>
        <r>
          <rPr>
            <sz val="8"/>
            <color indexed="57"/>
            <rFont val="Tahoma"/>
            <family val="2"/>
          </rPr>
          <t>(Salles de conférénce (avec interprétation), salle de presse, espaces socio-culturels, polyvalents (*dérogation pour le Conseil: les cabines d'interpr. sont comptabilisées dans cette rubrique))</t>
        </r>
      </text>
    </comment>
    <comment ref="I50" authorId="0">
      <text>
        <r>
          <rPr>
            <sz val="8"/>
            <color indexed="81"/>
            <rFont val="Tahoma"/>
          </rPr>
          <t>Locaux d'exposition pour musées, galeries, expositions d'art, collections.</t>
        </r>
        <r>
          <rPr>
            <sz val="8"/>
            <color indexed="57"/>
            <rFont val="Tahoma"/>
            <family val="2"/>
          </rPr>
          <t xml:space="preserve"> (Musées et exposition)</t>
        </r>
      </text>
    </comment>
    <comment ref="I53" authorId="0">
      <text>
        <r>
          <rPr>
            <sz val="8"/>
            <color indexed="81"/>
            <rFont val="Tahoma"/>
          </rPr>
          <t xml:space="preserve">Salles d'examen et de traitement généraux, 1ers soins médicaux, consultation (prévoyance et assistance médicales) </t>
        </r>
        <r>
          <rPr>
            <sz val="8"/>
            <color indexed="57"/>
            <rFont val="Tahoma"/>
            <family val="2"/>
          </rPr>
          <t>(Infirmerie, cabinets médicaux et annexes)</t>
        </r>
      </text>
    </comment>
    <comment ref="I59" authorId="0">
      <text>
        <r>
          <rPr>
            <sz val="8"/>
            <color indexed="81"/>
            <rFont val="Tahoma"/>
          </rPr>
          <t xml:space="preserve">Soins normaux (convalescence)
</t>
        </r>
      </text>
    </comment>
    <comment ref="I63" authorId="0">
      <text>
        <r>
          <rPr>
            <sz val="8"/>
            <color indexed="81"/>
            <rFont val="Tahoma"/>
          </rPr>
          <t xml:space="preserve">Toilettes, cabinets de toilette, douches, salles de bains, saunas, sas de nettoyage, salles de maquillage  ( y compris sas et  locaux d'entretien afférents) </t>
        </r>
        <r>
          <rPr>
            <sz val="8"/>
            <color indexed="57"/>
            <rFont val="Tahoma"/>
            <family val="2"/>
          </rPr>
          <t>(Y compris PMR)</t>
        </r>
      </text>
    </comment>
    <comment ref="I64" authorId="0">
      <text>
        <r>
          <rPr>
            <sz val="8"/>
            <color indexed="81"/>
            <rFont val="Tahoma"/>
          </rPr>
          <t xml:space="preserve">Salles d'essayage, dressing-rooms dans bâtiments résidentiels,  vestiaires, loges d’artistes </t>
        </r>
        <r>
          <rPr>
            <sz val="8"/>
            <color indexed="57"/>
            <rFont val="Tahoma"/>
            <family val="2"/>
          </rPr>
          <t>(Y compris vestiaires des salles de conférence)</t>
        </r>
      </text>
    </comment>
    <comment ref="I65" authorId="0">
      <text>
        <r>
          <rPr>
            <sz val="8"/>
            <color indexed="81"/>
            <rFont val="Tahoma"/>
          </rPr>
          <t>Locaux de rangement dans des bâtiments résidentiels et débarras similaires dans d’autres bâtiments; locaux à vélos, pour  voitures d’enfants, locaux à poubelles</t>
        </r>
        <r>
          <rPr>
            <sz val="8"/>
            <color indexed="57"/>
            <rFont val="Tahoma"/>
            <family val="2"/>
          </rPr>
          <t xml:space="preserve"> (Y compris containers pour déchets)</t>
        </r>
      </text>
    </comment>
    <comment ref="I66" authorId="0">
      <text>
        <r>
          <rPr>
            <sz val="8"/>
            <color indexed="81"/>
            <rFont val="Tahoma"/>
            <family val="2"/>
          </rPr>
          <t>Garages  pour véhicules de tout type</t>
        </r>
        <r>
          <rPr>
            <sz val="8"/>
            <color indexed="57"/>
            <rFont val="Tahoma"/>
            <family val="2"/>
          </rPr>
          <t xml:space="preserve"> (Y compris PMR)</t>
        </r>
      </text>
    </comment>
    <comment ref="I68" authorId="0">
      <text>
        <r>
          <rPr>
            <sz val="8"/>
            <color indexed="81"/>
            <rFont val="Tahoma"/>
          </rPr>
          <t xml:space="preserve">Centrales électriques, chaufferies isolées, usines à gaz, postes locaux de  télécommunication, centres d'incinération de déchets,  locaux pour collecte et élimination dedéchets provenant d’autres bâtiments </t>
        </r>
      </text>
    </comment>
    <comment ref="I85" authorId="0">
      <text>
        <r>
          <rPr>
            <sz val="8"/>
            <color indexed="81"/>
            <rFont val="Tahoma"/>
          </rPr>
          <t>Production froid, sprinkler, trémie climatisation et autres &gt;1m², lavage véhicule, vapeur, régies extérieures, divers,…</t>
        </r>
        <r>
          <rPr>
            <sz val="8"/>
            <color indexed="57"/>
            <rFont val="Tahoma"/>
            <family val="2"/>
          </rPr>
          <t>(Production froid, sprinkler, trémie climatisation et autres &gt;1m², lavage véhicule, vapeur, régies extérieures, divers,…)</t>
        </r>
        <r>
          <rPr>
            <sz val="8"/>
            <color indexed="81"/>
            <rFont val="Tahoma"/>
          </rPr>
          <t xml:space="preserve">
</t>
        </r>
      </text>
    </comment>
    <comment ref="I87" authorId="0">
      <text>
        <r>
          <rPr>
            <sz val="8"/>
            <color indexed="81"/>
            <rFont val="Tahoma"/>
          </rPr>
          <t xml:space="preserve">Couloirs, vestibules, corridors, y compris différences de niveau, halls d’entrée, portes à tambour, antichambres, sas, balcons de secours </t>
        </r>
        <r>
          <rPr>
            <sz val="8"/>
            <color indexed="57"/>
            <rFont val="Tahoma"/>
            <family val="2"/>
          </rPr>
          <t>(Y compris  circulation technique intérieure, couloirs inhérents aux salles de conférence, quai marchandises)</t>
        </r>
      </text>
    </comment>
    <comment ref="I88" authorId="0">
      <text>
        <r>
          <rPr>
            <sz val="8"/>
            <color indexed="81"/>
            <rFont val="Tahoma"/>
          </rPr>
          <t>Cages, volées d’escaliers, escaliers mécaniques, rampes (par étage)</t>
        </r>
      </text>
    </comment>
    <comment ref="I89" authorId="0">
      <text>
        <r>
          <rPr>
            <sz val="8"/>
            <color indexed="81"/>
            <rFont val="Tahoma"/>
            <family val="2"/>
          </rPr>
          <t xml:space="preserve">Cages d’ascenseurs, sas (par étage) </t>
        </r>
        <r>
          <rPr>
            <sz val="8"/>
            <color indexed="57"/>
            <rFont val="Tahoma"/>
            <family val="2"/>
          </rPr>
          <t>(Y compris Monte-charges)</t>
        </r>
      </text>
    </comment>
    <comment ref="I90" authorId="0">
      <text>
        <r>
          <rPr>
            <sz val="8"/>
            <color indexed="81"/>
            <rFont val="Tahoma"/>
          </rPr>
          <t>Passages, rampes praticables</t>
        </r>
        <r>
          <rPr>
            <sz val="8"/>
            <color indexed="57"/>
            <rFont val="Tahoma"/>
            <family val="2"/>
          </rPr>
          <t xml:space="preserve"> (Passages, rampes praticables)</t>
        </r>
        <r>
          <rPr>
            <sz val="8"/>
            <color indexed="81"/>
            <rFont val="Tahoma"/>
          </rPr>
          <t xml:space="preserve">
</t>
        </r>
      </text>
    </comment>
    <comment ref="AB92" authorId="0">
      <text>
        <r>
          <rPr>
            <b/>
            <sz val="20"/>
            <color indexed="81"/>
            <rFont val="Tahoma"/>
            <family val="2"/>
          </rPr>
          <t>Tzveta Yanakieva:</t>
        </r>
        <r>
          <rPr>
            <sz val="20"/>
            <color indexed="81"/>
            <rFont val="Tahoma"/>
            <family val="2"/>
          </rPr>
          <t xml:space="preserve">
Somme à la horizontale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Tzveta Yanakieva</author>
  </authors>
  <commentList>
    <comment ref="I4" authorId="0">
      <text>
        <r>
          <rPr>
            <sz val="8"/>
            <color indexed="81"/>
            <rFont val="Tahoma"/>
          </rPr>
          <t xml:space="preserve">Salles communes, foyers, garderies, salles de permanence, locaux de club, locaux de garde </t>
        </r>
        <r>
          <rPr>
            <sz val="8"/>
            <color indexed="57"/>
            <rFont val="Tahoma"/>
            <family val="2"/>
          </rPr>
          <t>(Garderie,  foyer)</t>
        </r>
      </text>
    </comment>
    <comment ref="I5" authorId="0">
      <text>
        <r>
          <rPr>
            <sz val="8"/>
            <color indexed="81"/>
            <rFont val="Tahoma"/>
          </rPr>
          <t xml:space="preserve">Espaces de détente et de repos dans des écoles, écoles supérieures, hôpitaux, entreprises, bureaux </t>
        </r>
        <r>
          <rPr>
            <sz val="8"/>
            <color indexed="57"/>
            <rFont val="Tahoma"/>
            <family val="2"/>
          </rPr>
          <t>(Salle de repos (ex: chauffeurs, sandard téléphonique), locaux  de détente fumeurs et non-fumeurs, well-being, )</t>
        </r>
      </text>
    </comment>
    <comment ref="I6" authorId="0">
      <text>
        <r>
          <rPr>
            <sz val="8"/>
            <color indexed="81"/>
            <rFont val="Tahoma"/>
            <family val="2"/>
          </rPr>
          <t xml:space="preserve">Salles d’attente pour transports publics, hôpitaux, cabinets médicaux, bâtiments administratifs </t>
        </r>
        <r>
          <rPr>
            <sz val="8"/>
            <color indexed="57"/>
            <rFont val="Tahoma"/>
            <family val="2"/>
          </rPr>
          <t>(Espace d'accueil et d'attente)</t>
        </r>
      </text>
    </comment>
    <comment ref="I7" authorId="0">
      <text>
        <r>
          <rPr>
            <sz val="8"/>
            <color indexed="81"/>
            <rFont val="Tahoma"/>
          </rPr>
          <t xml:space="preserve">Locaux de réception et de restauration, cantines, cafétérias, cafés dansants </t>
        </r>
        <r>
          <rPr>
            <sz val="8"/>
            <color indexed="57"/>
            <rFont val="Tahoma"/>
            <family val="2"/>
          </rPr>
          <t>(Kitchenette (gérée ou non par le service restauration), bar, sandwicherie,cafétaria,free-flow,salle restaurant,salon de réception)</t>
        </r>
      </text>
    </comment>
    <comment ref="I10" authorId="0">
      <text>
        <r>
          <rPr>
            <sz val="8"/>
            <color indexed="81"/>
            <rFont val="Tahoma"/>
          </rPr>
          <t xml:space="preserve">Bureaux  destinés à une ou plusieurs personnes </t>
        </r>
        <r>
          <rPr>
            <sz val="8"/>
            <color indexed="57"/>
            <rFont val="Tahoma"/>
            <family val="2"/>
          </rPr>
          <t>(Local avec lumière du jour et traitement d'air conditionné pour héberger du personnel permanent, peut être aussi affecté à: archive/stock/biblioth./local chnique/visioconf,/réunion/tri courrier/fax/photocop/repos.)</t>
        </r>
      </text>
    </comment>
    <comment ref="I12" authorId="0">
      <text>
        <r>
          <rPr>
            <sz val="8"/>
            <color indexed="81"/>
            <rFont val="Tahoma"/>
          </rPr>
          <t xml:space="preserve">Surfaces pour travail de bureau, y compris leurs zones de pause, de réunion,  vestiaires,  zones de circulation </t>
        </r>
        <r>
          <rPr>
            <sz val="8"/>
            <color indexed="57"/>
            <rFont val="Tahoma"/>
            <family val="2"/>
          </rPr>
          <t xml:space="preserve">(Postes de travail et circulation) </t>
        </r>
      </text>
    </comment>
    <comment ref="I13" authorId="0">
      <text>
        <r>
          <rPr>
            <sz val="8"/>
            <color indexed="81"/>
            <rFont val="Tahoma"/>
          </rPr>
          <t xml:space="preserve">Locaux avec places assises, salles d'examen et locaux pour l’accueil des parents </t>
        </r>
        <r>
          <rPr>
            <sz val="8"/>
            <color indexed="57"/>
            <rFont val="Tahoma"/>
            <family val="2"/>
          </rPr>
          <t>(Salle de réunion,  salle de visioconférence:  sans interprétation, petite salle de réunion de service)</t>
        </r>
      </text>
    </comment>
    <comment ref="I14" authorId="0">
      <text>
        <r>
          <rPr>
            <sz val="8"/>
            <color indexed="81"/>
            <rFont val="Tahoma"/>
          </rPr>
          <t xml:space="preserve">Locaux avec places assises, salles d'examen et locaux pour l’accueil des parents </t>
        </r>
        <r>
          <rPr>
            <sz val="8"/>
            <color indexed="57"/>
            <rFont val="Tahoma"/>
            <family val="2"/>
          </rPr>
          <t xml:space="preserve">(Salle de réunion,  salle de visioconférence:  sans interprétation, petite salle de réunion de service), </t>
        </r>
        <r>
          <rPr>
            <b/>
            <sz val="8"/>
            <color indexed="10"/>
            <rFont val="Tahoma"/>
            <family val="2"/>
          </rPr>
          <t>CONVERTIBLE en bureau</t>
        </r>
      </text>
    </comment>
    <comment ref="I15" authorId="0">
      <text>
        <r>
          <rPr>
            <sz val="8"/>
            <color indexed="81"/>
            <rFont val="Tahoma"/>
          </rPr>
          <t>Locaux de dessin</t>
        </r>
      </text>
    </comment>
    <comment ref="I16" authorId="0">
      <text>
        <r>
          <rPr>
            <sz val="8"/>
            <color indexed="81"/>
            <rFont val="Tahoma"/>
          </rPr>
          <t>Caisses, guichets (Accréditation)</t>
        </r>
      </text>
    </comment>
    <comment ref="I17" authorId="0">
      <text>
        <r>
          <rPr>
            <sz val="8"/>
            <color indexed="81"/>
            <rFont val="Tahoma"/>
          </rPr>
          <t xml:space="preserve">Salles et cabines de commande pour installations techniques d’exploitation, locaux de régie, cabines de projection, postes de commande </t>
        </r>
        <r>
          <rPr>
            <sz val="8"/>
            <color indexed="57"/>
            <rFont val="Tahoma"/>
            <family val="2"/>
          </rPr>
          <t>(Cabines d'interprétation (*dérogation pour le Conseil qui les comptabilise dans la rubrique 5.6), régies, cabines de projection)</t>
        </r>
      </text>
    </comment>
    <comment ref="I18" authorId="0">
      <text>
        <r>
          <rPr>
            <sz val="8"/>
            <color indexed="81"/>
            <rFont val="Tahoma"/>
          </rPr>
          <t>Loges de concierge, locaux de surveillances, locaux de garde à vue</t>
        </r>
        <r>
          <rPr>
            <sz val="8"/>
            <color indexed="57"/>
            <rFont val="Tahoma"/>
            <family val="2"/>
          </rPr>
          <t xml:space="preserve"> (Dispatching, pompiers, sécurité, loges gardiennage, gestion technique centralisée (GTC), )</t>
        </r>
      </text>
    </comment>
    <comment ref="I19" authorId="0">
      <text>
        <r>
          <rPr>
            <sz val="8"/>
            <color indexed="81"/>
            <rFont val="Tahoma"/>
          </rPr>
          <t>Locaux pour laboratoires photographiques, locaux de reproduction, locaux pour matériels  informatiques</t>
        </r>
        <r>
          <rPr>
            <sz val="8"/>
            <color indexed="57"/>
            <rFont val="Tahoma"/>
            <family val="2"/>
          </rPr>
          <t xml:space="preserve"> (Local informatique, local fax/photocopieur, labo photo, cabines téléphoniques)</t>
        </r>
      </text>
    </comment>
    <comment ref="I23" authorId="0">
      <text>
        <r>
          <rPr>
            <sz val="8"/>
            <color indexed="81"/>
            <rFont val="Tahoma"/>
          </rPr>
          <t xml:space="preserve">Ateliers de production, de developpement, de réparation, d'apprentissage et de recherche, d'essais, station de maintenance. </t>
        </r>
        <r>
          <rPr>
            <sz val="8"/>
            <color indexed="57"/>
            <rFont val="Tahoma"/>
            <family val="2"/>
          </rPr>
          <t>(Ateliers imprimerie, mécanique, serrurerie, techniques divers,…</t>
        </r>
      </text>
    </comment>
    <comment ref="I29" authorId="0">
      <text>
        <r>
          <rPr>
            <sz val="8"/>
            <color indexed="81"/>
            <rFont val="Tahoma"/>
          </rPr>
          <t>Cuisines de cuisson, de distribution, salle de préparation et de distribution des aliments, de retour de vaisselle, salles de lavage de vaisselle</t>
        </r>
        <r>
          <rPr>
            <sz val="8"/>
            <color indexed="57"/>
            <rFont val="Tahoma"/>
            <family val="2"/>
          </rPr>
          <t xml:space="preserve"> (Cuisine et dépendances (office, stock cuisine,…))</t>
        </r>
        <r>
          <rPr>
            <sz val="8"/>
            <color indexed="81"/>
            <rFont val="Tahoma"/>
          </rPr>
          <t xml:space="preserve">
</t>
        </r>
      </text>
    </comment>
    <comment ref="I33" authorId="0">
      <text>
        <r>
          <rPr>
            <sz val="8"/>
            <color indexed="81"/>
            <rFont val="Tahoma"/>
            <family val="2"/>
          </rPr>
          <t>Locaux de stockage et de réserve pour matériel, appareils et marchandises, stockage de produits dangereux, salle de coffres-forts,…</t>
        </r>
        <r>
          <rPr>
            <sz val="8"/>
            <color indexed="57"/>
            <rFont val="Tahoma"/>
            <family val="2"/>
          </rPr>
          <t>(Stockage, stockage cuisine)</t>
        </r>
      </text>
    </comment>
    <comment ref="I34" authorId="0">
      <text>
        <r>
          <rPr>
            <sz val="8"/>
            <color indexed="81"/>
            <rFont val="Tahoma"/>
          </rPr>
          <t>Archives, fournitures, dépôts de livres.</t>
        </r>
      </text>
    </comment>
    <comment ref="I35" authorId="0">
      <text>
        <r>
          <rPr>
            <sz val="8"/>
            <color indexed="81"/>
            <rFont val="Tahoma"/>
          </rPr>
          <t>Enceintes frigorifiques compartiments congélateurs.</t>
        </r>
        <r>
          <rPr>
            <sz val="8"/>
            <color indexed="57"/>
            <rFont val="Tahoma"/>
            <family val="2"/>
          </rPr>
          <t xml:space="preserve"> (Chambre foide, stockage frigorifique)</t>
        </r>
      </text>
    </comment>
    <comment ref="I36" authorId="0">
      <text>
        <r>
          <rPr>
            <sz val="8"/>
            <color indexed="81"/>
            <rFont val="Tahoma"/>
          </rPr>
          <t xml:space="preserve">Locaux de tri, de distribution, d'emballage, d'expédition, bases d'approvisonnement et d'envoi </t>
        </r>
        <r>
          <rPr>
            <sz val="8"/>
            <color indexed="57"/>
            <rFont val="Tahoma"/>
            <family val="2"/>
          </rPr>
          <t>(Local d'emballage, d'expédition, tri courrier)</t>
        </r>
      </text>
    </comment>
    <comment ref="I37" authorId="0">
      <text>
        <r>
          <rPr>
            <sz val="8"/>
            <color indexed="81"/>
            <rFont val="Tahoma"/>
          </rPr>
          <t xml:space="preserve">Locaux à usage commercial, magasins, kiosques, y compris les vitrines </t>
        </r>
        <r>
          <rPr>
            <sz val="8"/>
            <color indexed="57"/>
            <rFont val="Tahoma"/>
            <family val="2"/>
          </rPr>
          <t>(Centrale d'achats, concessionnaires)</t>
        </r>
      </text>
    </comment>
    <comment ref="I38" authorId="0">
      <text>
        <r>
          <rPr>
            <sz val="8"/>
            <color indexed="81"/>
            <rFont val="Tahoma"/>
          </rPr>
          <t>Halls de foire et des salons, locaux à échantillons ()</t>
        </r>
      </text>
    </comment>
    <comment ref="I43" authorId="0">
      <text>
        <r>
          <rPr>
            <sz val="8"/>
            <color indexed="81"/>
            <rFont val="Tahoma"/>
          </rPr>
          <t xml:space="preserve">Salles de classes et de groupes, salles de séminaires, bureaux réservés aux étudiants et aux élèves </t>
        </r>
        <r>
          <rPr>
            <sz val="8"/>
            <color indexed="57"/>
            <rFont val="Tahoma"/>
            <family val="2"/>
          </rPr>
          <t>(Salle de formation sans aménagement spécifique)</t>
        </r>
      </text>
    </comment>
    <comment ref="I44" authorId="0">
      <text>
        <r>
          <rPr>
            <sz val="8"/>
            <color indexed="81"/>
            <rFont val="Tahoma"/>
            <family val="2"/>
          </rPr>
          <t xml:space="preserve">Salles de classes et de groupes, salles de séminaires, bureaux réservés aux étudiants et aux élèves </t>
        </r>
        <r>
          <rPr>
            <sz val="8"/>
            <color indexed="57"/>
            <rFont val="Tahoma"/>
            <family val="2"/>
          </rPr>
          <t>(Salles de classes et de groupes, salles de séminaires, bureaux réservés aux étudiants et aux élèves )</t>
        </r>
      </text>
    </comment>
    <comment ref="I45" authorId="0">
      <text>
        <r>
          <rPr>
            <sz val="8"/>
            <color indexed="81"/>
            <rFont val="Tahoma"/>
          </rPr>
          <t>Salles de lecture, de catalogues, médiathèques, bibliothèques de  libre consultation</t>
        </r>
        <r>
          <rPr>
            <sz val="8"/>
            <color indexed="57"/>
            <rFont val="Tahoma"/>
            <family val="2"/>
          </rPr>
          <t xml:space="preserve"> (Bibliothèque centrale, infopoint (european public space))</t>
        </r>
        <r>
          <rPr>
            <sz val="8"/>
            <color indexed="81"/>
            <rFont val="Tahoma"/>
          </rPr>
          <t xml:space="preserve">
</t>
        </r>
      </text>
    </comment>
    <comment ref="I46" authorId="0">
      <text>
        <r>
          <rPr>
            <sz val="8"/>
            <color indexed="81"/>
            <rFont val="Tahoma"/>
          </rPr>
          <t xml:space="preserve">Halls sportifs, piscines, manèges , salles de gymnastique </t>
        </r>
        <r>
          <rPr>
            <sz val="8"/>
            <color indexed="57"/>
            <rFont val="Tahoma"/>
            <family val="2"/>
          </rPr>
          <t>(Centre sportif)</t>
        </r>
      </text>
    </comment>
    <comment ref="I47" authorId="0">
      <text>
        <r>
          <rPr>
            <sz val="8"/>
            <color indexed="81"/>
            <rFont val="Tahoma"/>
          </rPr>
          <t xml:space="preserve">Salles pour spectateurs dans des cinémas et des théâtres, des salles des fêtes, des forums, des salles polyvalentes. </t>
        </r>
        <r>
          <rPr>
            <sz val="8"/>
            <color indexed="57"/>
            <rFont val="Tahoma"/>
            <family val="2"/>
          </rPr>
          <t>(Salles de conférénce (avec interprétation), salle de presse, espaces socio-culturels, polyvalents (*dérogation pour le Conseil: les cabines d'interpr. sont comptabilisées dans cette rubrique))</t>
        </r>
      </text>
    </comment>
    <comment ref="I50" authorId="0">
      <text>
        <r>
          <rPr>
            <sz val="8"/>
            <color indexed="81"/>
            <rFont val="Tahoma"/>
          </rPr>
          <t>Locaux d'exposition pour musées, galeries, expositions d'art, collections.</t>
        </r>
        <r>
          <rPr>
            <sz val="8"/>
            <color indexed="57"/>
            <rFont val="Tahoma"/>
            <family val="2"/>
          </rPr>
          <t xml:space="preserve"> (Musées et exposition)</t>
        </r>
      </text>
    </comment>
    <comment ref="I53" authorId="0">
      <text>
        <r>
          <rPr>
            <sz val="8"/>
            <color indexed="81"/>
            <rFont val="Tahoma"/>
          </rPr>
          <t xml:space="preserve">Salles d'examen et de traitement généraux, 1ers soins médicaux, consultation (prévoyance et assistance médicales) </t>
        </r>
        <r>
          <rPr>
            <sz val="8"/>
            <color indexed="57"/>
            <rFont val="Tahoma"/>
            <family val="2"/>
          </rPr>
          <t>(Infirmerie, cabinets médicaux et annexes)</t>
        </r>
      </text>
    </comment>
    <comment ref="I59" authorId="0">
      <text>
        <r>
          <rPr>
            <sz val="8"/>
            <color indexed="81"/>
            <rFont val="Tahoma"/>
          </rPr>
          <t xml:space="preserve">Soins normaux (convalescence)
</t>
        </r>
      </text>
    </comment>
    <comment ref="I63" authorId="0">
      <text>
        <r>
          <rPr>
            <sz val="8"/>
            <color indexed="81"/>
            <rFont val="Tahoma"/>
          </rPr>
          <t xml:space="preserve">Toilettes, cabinets de toilette, douches, salles de bains, saunas, sas de nettoyage, salles de maquillage  ( y compris sas et  locaux d'entretien afférents) </t>
        </r>
        <r>
          <rPr>
            <sz val="8"/>
            <color indexed="57"/>
            <rFont val="Tahoma"/>
            <family val="2"/>
          </rPr>
          <t>(Y compris PMR)</t>
        </r>
      </text>
    </comment>
    <comment ref="I64" authorId="0">
      <text>
        <r>
          <rPr>
            <sz val="8"/>
            <color indexed="81"/>
            <rFont val="Tahoma"/>
          </rPr>
          <t xml:space="preserve">Salles d'essayage, dressing-rooms dans bâtiments résidentiels,  vestiaires, loges d’artistes </t>
        </r>
        <r>
          <rPr>
            <sz val="8"/>
            <color indexed="57"/>
            <rFont val="Tahoma"/>
            <family val="2"/>
          </rPr>
          <t>(Y compris vestiaires des salles de conférence)</t>
        </r>
      </text>
    </comment>
    <comment ref="I65" authorId="0">
      <text>
        <r>
          <rPr>
            <sz val="8"/>
            <color indexed="81"/>
            <rFont val="Tahoma"/>
          </rPr>
          <t>Locaux de rangement dans des bâtiments résidentiels et débarras similaires dans d’autres bâtiments; locaux à vélos, pour  voitures d’enfants, locaux à poubelles</t>
        </r>
        <r>
          <rPr>
            <sz val="8"/>
            <color indexed="57"/>
            <rFont val="Tahoma"/>
            <family val="2"/>
          </rPr>
          <t xml:space="preserve"> (Y compris containers pour déchets)</t>
        </r>
      </text>
    </comment>
    <comment ref="I66" authorId="0">
      <text>
        <r>
          <rPr>
            <sz val="8"/>
            <color indexed="81"/>
            <rFont val="Tahoma"/>
            <family val="2"/>
          </rPr>
          <t>Garages  pour véhicules de tout type</t>
        </r>
        <r>
          <rPr>
            <sz val="8"/>
            <color indexed="57"/>
            <rFont val="Tahoma"/>
            <family val="2"/>
          </rPr>
          <t xml:space="preserve"> (Y compris PMR)</t>
        </r>
      </text>
    </comment>
    <comment ref="I68" authorId="0">
      <text>
        <r>
          <rPr>
            <sz val="8"/>
            <color indexed="81"/>
            <rFont val="Tahoma"/>
          </rPr>
          <t xml:space="preserve">Centrales électriques, chaufferies isolées, usines à gaz, postes locaux de  télécommunication, centres d'incinération de déchets,  locaux pour collecte et élimination dedéchets provenant d’autres bâtiments </t>
        </r>
      </text>
    </comment>
    <comment ref="I85" authorId="0">
      <text>
        <r>
          <rPr>
            <sz val="8"/>
            <color indexed="81"/>
            <rFont val="Tahoma"/>
          </rPr>
          <t>Production froid, sprinkler, trémie climatisation et autres &gt;1m², lavage véhicule, vapeur, régies extérieures, divers,…</t>
        </r>
        <r>
          <rPr>
            <sz val="8"/>
            <color indexed="57"/>
            <rFont val="Tahoma"/>
            <family val="2"/>
          </rPr>
          <t>(Production froid, sprinkler, trémie climatisation et autres &gt;1m², lavage véhicule, vapeur, régies extérieures, divers,…)</t>
        </r>
        <r>
          <rPr>
            <sz val="8"/>
            <color indexed="81"/>
            <rFont val="Tahoma"/>
          </rPr>
          <t xml:space="preserve">
</t>
        </r>
      </text>
    </comment>
    <comment ref="I87" authorId="0">
      <text>
        <r>
          <rPr>
            <sz val="8"/>
            <color indexed="81"/>
            <rFont val="Tahoma"/>
          </rPr>
          <t xml:space="preserve">Couloirs, vestibules, corridors, y compris différences de niveau, halls d’entrée, portes à tambour, antichambres, sas, balcons de secours </t>
        </r>
        <r>
          <rPr>
            <sz val="8"/>
            <color indexed="57"/>
            <rFont val="Tahoma"/>
            <family val="2"/>
          </rPr>
          <t>(Y compris  circulation technique intérieure, couloirs inhérents aux salles de conférence, quai marchandises)</t>
        </r>
      </text>
    </comment>
    <comment ref="I88" authorId="0">
      <text>
        <r>
          <rPr>
            <sz val="8"/>
            <color indexed="81"/>
            <rFont val="Tahoma"/>
          </rPr>
          <t>Cages, volées d’escaliers, escaliers mécaniques, rampes (par étage)</t>
        </r>
      </text>
    </comment>
    <comment ref="I89" authorId="0">
      <text>
        <r>
          <rPr>
            <sz val="8"/>
            <color indexed="81"/>
            <rFont val="Tahoma"/>
            <family val="2"/>
          </rPr>
          <t xml:space="preserve">Cages d’ascenseurs, sas (par étage) </t>
        </r>
        <r>
          <rPr>
            <sz val="8"/>
            <color indexed="57"/>
            <rFont val="Tahoma"/>
            <family val="2"/>
          </rPr>
          <t>(Y compris Monte-charges)</t>
        </r>
      </text>
    </comment>
    <comment ref="I90" authorId="0">
      <text>
        <r>
          <rPr>
            <sz val="8"/>
            <color indexed="81"/>
            <rFont val="Tahoma"/>
          </rPr>
          <t>Passages, rampes praticables</t>
        </r>
        <r>
          <rPr>
            <sz val="8"/>
            <color indexed="57"/>
            <rFont val="Tahoma"/>
            <family val="2"/>
          </rPr>
          <t xml:space="preserve"> (Passages, rampes praticables)</t>
        </r>
        <r>
          <rPr>
            <sz val="8"/>
            <color indexed="81"/>
            <rFont val="Tahoma"/>
          </rPr>
          <t xml:space="preserve">
</t>
        </r>
      </text>
    </comment>
    <comment ref="AB92" authorId="0">
      <text>
        <r>
          <rPr>
            <b/>
            <sz val="20"/>
            <color indexed="81"/>
            <rFont val="Tahoma"/>
            <family val="2"/>
          </rPr>
          <t>Tzveta Yanakieva:</t>
        </r>
        <r>
          <rPr>
            <sz val="20"/>
            <color indexed="81"/>
            <rFont val="Tahoma"/>
            <family val="2"/>
          </rPr>
          <t xml:space="preserve">
Somme à la horizontale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<sst xmlns="http://schemas.openxmlformats.org/spreadsheetml/2006/main" count="3252" uniqueCount="332">
  <si>
    <t>Cellules de détention</t>
  </si>
  <si>
    <t>Stockage, distribution et vente</t>
  </si>
  <si>
    <t>Formation, enseignement et culture</t>
  </si>
  <si>
    <t>7.1</t>
  </si>
  <si>
    <t>7.2</t>
  </si>
  <si>
    <t>7.3</t>
  </si>
  <si>
    <t>7.4</t>
  </si>
  <si>
    <t>7.5</t>
  </si>
  <si>
    <t>7.6</t>
  </si>
  <si>
    <t>7.7</t>
  </si>
  <si>
    <t>9.1</t>
  </si>
  <si>
    <t>9.2</t>
  </si>
  <si>
    <t>9.3</t>
  </si>
  <si>
    <t>9.4</t>
  </si>
  <si>
    <t>Surfaces pour véhicules</t>
  </si>
  <si>
    <t>1.1</t>
  </si>
  <si>
    <t>1.2</t>
  </si>
  <si>
    <t>1.3</t>
  </si>
  <si>
    <t>1.4</t>
  </si>
  <si>
    <t>1.5</t>
  </si>
  <si>
    <t>2.1</t>
  </si>
  <si>
    <t>2.2</t>
  </si>
  <si>
    <t>2.4</t>
  </si>
  <si>
    <t>2.5</t>
  </si>
  <si>
    <t>2.6</t>
  </si>
  <si>
    <t>2.7</t>
  </si>
  <si>
    <t>2.8</t>
  </si>
  <si>
    <t>1.6</t>
  </si>
  <si>
    <t>3.8</t>
  </si>
  <si>
    <t>3.9</t>
  </si>
  <si>
    <t>Locaux communautaires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</si>
  <si>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</si>
  <si>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</si>
  <si>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</si>
  <si>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</si>
  <si>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</si>
  <si>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</si>
  <si>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</si>
  <si>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</si>
  <si>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</si>
  <si>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</si>
  <si>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</si>
  <si>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</si>
  <si>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</si>
  <si>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</si>
  <si>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</si>
  <si>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</si>
  <si>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</si>
  <si>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</si>
  <si>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</si>
  <si>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t>5.7</t>
  </si>
  <si>
    <t>5.8</t>
  </si>
  <si>
    <t>6.1</t>
  </si>
  <si>
    <t>6.2</t>
  </si>
  <si>
    <t>6.3</t>
  </si>
  <si>
    <t>6.4</t>
  </si>
  <si>
    <t>6.5</t>
  </si>
  <si>
    <t>6.6</t>
  </si>
  <si>
    <t>6.7</t>
  </si>
  <si>
    <t>6.8</t>
  </si>
  <si>
    <t>Locaux pour radiothérapie</t>
  </si>
  <si>
    <t xml:space="preserve"> </t>
  </si>
  <si>
    <t>Bureaux</t>
  </si>
  <si>
    <t>Locaux de dessin</t>
  </si>
  <si>
    <t>5.9</t>
  </si>
  <si>
    <t xml:space="preserve">Locaux de détente </t>
  </si>
  <si>
    <t xml:space="preserve">Locaux de restauration </t>
  </si>
  <si>
    <t xml:space="preserve">Locaux de détention </t>
  </si>
  <si>
    <t xml:space="preserve">Ateliers </t>
  </si>
  <si>
    <t>Laboratoires de technologie</t>
  </si>
  <si>
    <t xml:space="preserve">Laboratoires de chimie,…. </t>
  </si>
  <si>
    <t xml:space="preserve">Locaux d'élevage </t>
  </si>
  <si>
    <t xml:space="preserve">Locaux de culture   </t>
  </si>
  <si>
    <t xml:space="preserve">Cuisines        </t>
  </si>
  <si>
    <t xml:space="preserve">Locaux sanitaires   </t>
  </si>
  <si>
    <t xml:space="preserve">Locaux de protection civile </t>
  </si>
  <si>
    <t>Alimentation en courant électrique</t>
  </si>
  <si>
    <t xml:space="preserve">Locaux de surveillance </t>
  </si>
  <si>
    <t>Locaux de bureautique</t>
  </si>
  <si>
    <t>Locaux de stockage</t>
  </si>
  <si>
    <t>Archives</t>
  </si>
  <si>
    <t>Chambre foide, stockage frigorifique</t>
  </si>
  <si>
    <t>Enceintes frigorifiques compartiments congélateurs.</t>
  </si>
  <si>
    <t>Scènes, studios</t>
  </si>
  <si>
    <t>Locaux de culte</t>
  </si>
  <si>
    <t>Couloirs, halls</t>
  </si>
  <si>
    <t>Locaux d'exposition pour musées, galeries, expositions d'art, collections.</t>
  </si>
  <si>
    <t>Scènes principales, latérales, coulisses, salles d'orchestre, scène de répétition, studio de cinéma, de télévision, de radio.</t>
  </si>
  <si>
    <t>Laboratoires de physique,…</t>
  </si>
  <si>
    <t>Locaux avec lits (équipement général)</t>
  </si>
  <si>
    <t>Autres installations techn.d'exploitation</t>
  </si>
  <si>
    <t>Salle de formation sans aménagement spécifique</t>
  </si>
  <si>
    <t>Salle de formation avec aménagement spécifique</t>
  </si>
  <si>
    <t>Locaux avec lits (équipement spécialisé)</t>
  </si>
  <si>
    <t>dénomination</t>
  </si>
  <si>
    <t>Nr</t>
  </si>
  <si>
    <t>Surface de construction</t>
  </si>
  <si>
    <t>Toitures</t>
  </si>
  <si>
    <t>Terrasses</t>
  </si>
  <si>
    <t>Toitures vitrées, toitures</t>
  </si>
  <si>
    <t>Terrasses et balcons, circulation technique extérieure</t>
  </si>
  <si>
    <t>Surface des abords aménagés</t>
  </si>
  <si>
    <t>stationnement de véhicules à l'extérieur</t>
  </si>
  <si>
    <t>espace vert aménagé</t>
  </si>
  <si>
    <t>Passages (parvis, trottoirs)</t>
  </si>
  <si>
    <t>circulation parking extérieur, parking extérieur dont PMR</t>
  </si>
  <si>
    <t>Parvis, trottoir, quai de chargement extérieur, terrasse et balcon extérieur, …</t>
  </si>
  <si>
    <t>Surface de plancher externe</t>
  </si>
  <si>
    <t>Laboratoires de tests de matériaux, de traitement de matériaux, laboratoires d'ingénierie mécaniques, laboratoires de mécanique, technique de courant,...</t>
  </si>
  <si>
    <t>Laboratoires de physique, électrotechnique, électronique,…</t>
  </si>
  <si>
    <t>Laboratoires de chimie, de bactériologie, de morphologie,...</t>
  </si>
  <si>
    <t>Serres</t>
  </si>
  <si>
    <t>Locaux de travail ménager, salles de lessive, buanderies, locaux de rinçage, de désinfection et de stérilisation.,…</t>
  </si>
  <si>
    <t>Locaux d'enseignement avec mobilier fixe</t>
  </si>
  <si>
    <t>Locaux d'enseignement général sans mobilier fixe</t>
  </si>
  <si>
    <t>Locaux d'enseignement spécialisé sans mobilier fixe</t>
  </si>
  <si>
    <t>Salles de travail et de bricolage,locaux de stage,laboratoires de langues,salles spéciales de dessin, d'arts graphiques,de peinture,de sculpture, ….</t>
  </si>
  <si>
    <t>Locaux avec équipement médical général</t>
  </si>
  <si>
    <t>Locaux pour interventions chirurgicales</t>
  </si>
  <si>
    <t>Locaux pour physiothérapie, réhabilitation</t>
  </si>
  <si>
    <t xml:space="preserve">Salles destinées aux examens fontionnels (physiologie clinique, neurophysiologie et physiologie des organes sensoriels)  </t>
  </si>
  <si>
    <t xml:space="preserve">Salles d'examen et de traitement généraux, 1ers soins médicaux, consultation (prévoyance et assistance médicales) </t>
  </si>
  <si>
    <t>Locaux réservés au culte, au recueillement .</t>
  </si>
  <si>
    <t>Halls sportifs, piscines, manèges , salles de gymnastique,…</t>
  </si>
  <si>
    <t>Locaux de stockage et de réserve pour matériel, appareils et marchandises, stockage de produits dangereux, salle de coffres-forts,…</t>
  </si>
  <si>
    <t>Salles de soins pour animaux...</t>
  </si>
  <si>
    <t>Ateliers de production, de developpement, de réparation, d'apprentissage et de recherche, d'essais, station de maintenance.</t>
  </si>
  <si>
    <t>Soins lourds (dialyse,…)</t>
  </si>
  <si>
    <t>Soins normaux (convalescence)</t>
  </si>
  <si>
    <t>Patio, jardin intérieur</t>
  </si>
  <si>
    <t>Chauffage, préparation eau chaude domestique</t>
  </si>
  <si>
    <t xml:space="preserve">  surface de
  plancher nette</t>
  </si>
  <si>
    <t xml:space="preserve">  surfaces utiles</t>
  </si>
  <si>
    <t xml:space="preserve">surface de plancher brute </t>
  </si>
  <si>
    <t xml:space="preserve">Subdividision surface de plancher nette </t>
  </si>
  <si>
    <t xml:space="preserve">  Surface de
  plancher brute</t>
  </si>
  <si>
    <t>Travail de bureau</t>
  </si>
  <si>
    <t>SU 1</t>
  </si>
  <si>
    <t>SU 2</t>
  </si>
  <si>
    <t xml:space="preserve">SU 3 </t>
  </si>
  <si>
    <t>SU 4</t>
  </si>
  <si>
    <t>SU 5</t>
  </si>
  <si>
    <t>SU 6</t>
  </si>
  <si>
    <t>SU 7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</si>
  <si>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</si>
  <si>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</si>
  <si>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</si>
  <si>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</si>
  <si>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</si>
  <si>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</si>
  <si>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</si>
  <si>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</si>
  <si>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</si>
  <si>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 xml:space="preserve">  SU </t>
  </si>
  <si>
    <t xml:space="preserve">SD </t>
  </si>
  <si>
    <t xml:space="preserve">Surface de dégagement </t>
  </si>
  <si>
    <t xml:space="preserve">  SPB</t>
  </si>
  <si>
    <t xml:space="preserve">  SPN</t>
  </si>
  <si>
    <t xml:space="preserve">SC </t>
  </si>
  <si>
    <t xml:space="preserve">SPE  </t>
  </si>
  <si>
    <t xml:space="preserve">SAA  </t>
  </si>
  <si>
    <t>Stationnement de véhicules (intérieur)</t>
  </si>
  <si>
    <t>(Circulation et issues de secours)</t>
  </si>
  <si>
    <t xml:space="preserve">Locaux pour travaux spéciaux       </t>
  </si>
  <si>
    <t xml:space="preserve">Locaux de vente </t>
  </si>
  <si>
    <t>Locaux d'exposition  (commercial)</t>
  </si>
  <si>
    <t>7.8</t>
  </si>
  <si>
    <t>7.9</t>
  </si>
  <si>
    <t>autres utilisations</t>
  </si>
  <si>
    <t>Surface d'installations techniques d'exploitation</t>
  </si>
  <si>
    <t>Collecte et évacuation des eaux usées</t>
  </si>
  <si>
    <t>alimentation en eau</t>
  </si>
  <si>
    <t>Gaz (excepté pour chauffage) et fluides</t>
  </si>
  <si>
    <t>Locaux de conception</t>
  </si>
  <si>
    <t>Sallles des guichets</t>
  </si>
  <si>
    <t>Locaux de commande</t>
  </si>
  <si>
    <t>Locaux d'attente</t>
  </si>
  <si>
    <t>Loges de concierge, locaux de surveillances, locaux de garde à vue</t>
  </si>
  <si>
    <t xml:space="preserve">Habitat   </t>
  </si>
  <si>
    <t>Salles d’attente pour transports publics, hôpitaux, cabinets médicaux, bâtiments administratifs</t>
  </si>
  <si>
    <t>Locaux de réception et de restauration, cantines, cafétérias, cafés dansants</t>
  </si>
  <si>
    <t>Bureaux  destinés à une ou plusieurs personnes</t>
  </si>
  <si>
    <t>Locaux avec places assises, salles d'examen et locaux pour l’accueil des parents</t>
  </si>
  <si>
    <t>Locaux pour laboratoires photographiques, locaux de reproduction, locaux pour matériels  informatiques</t>
  </si>
  <si>
    <t>Halls de production et de réparation; halls d’essai, halls de contrôle, laboratoires lourds</t>
  </si>
  <si>
    <t>Halls de fabrication</t>
  </si>
  <si>
    <t>Cuisines de cuisson, de distribution, salle de préparation et de distribution des aliments, de retour de vaisselle, salles de lavage de vaisselle</t>
  </si>
  <si>
    <t>Salles et cabines de commande pour installations techniques d’exploitation, locaux de régie, cabines de projection, postes de commande</t>
  </si>
  <si>
    <t>Salles communes, foyers, garderies, salles de permanence, locaux de club, locaux de garde</t>
  </si>
  <si>
    <t xml:space="preserve">Espaces de détente et de repos dans des écoles, écoles supérieures, hôpitaux, entreprises, bureaux </t>
  </si>
  <si>
    <t>Archives, fournitures, dépôts de livres.</t>
  </si>
  <si>
    <t>4.9</t>
  </si>
  <si>
    <t>Autres surfaces de stockage</t>
  </si>
  <si>
    <t>Locaux  frigorifiques</t>
  </si>
  <si>
    <t>Locaux de réception et d'expédition</t>
  </si>
  <si>
    <t>Halls de foire et des salons, locaux à échantillons</t>
  </si>
  <si>
    <t>Bibliothèques</t>
  </si>
  <si>
    <t>Locaux sportifs</t>
  </si>
  <si>
    <t>Salles pour spectateurs dans des cinémas et des théâtres, des salles des fêtes, des forums, des salles polyvalentes.</t>
  </si>
  <si>
    <t>Salles d'exposition (culturel)</t>
  </si>
  <si>
    <t xml:space="preserve">Locaux d'archives </t>
  </si>
  <si>
    <t>Locaux avec équipement médical spécifique</t>
  </si>
  <si>
    <t>Locaux pour radiographie</t>
  </si>
  <si>
    <t>Locaux de radiographie générale ou spécialisée</t>
  </si>
  <si>
    <t>6.9</t>
  </si>
  <si>
    <t>Locaux de radiothérapie,…</t>
  </si>
  <si>
    <t>Salles de kinésithérapie, ergothérapie,…</t>
  </si>
  <si>
    <t xml:space="preserve">Vestiaires   </t>
  </si>
  <si>
    <t xml:space="preserve">Locaux de rangement   </t>
  </si>
  <si>
    <t>Quai, aire d'embarquement, y compris les accés, escaliers et trottoirs roulants correspondants</t>
  </si>
  <si>
    <t>Espaces pour voyageurs</t>
  </si>
  <si>
    <t xml:space="preserve">Locaux pour centrales techniques    </t>
  </si>
  <si>
    <t>Autres locaux</t>
  </si>
  <si>
    <t>Installations de renouvellement d'air</t>
  </si>
  <si>
    <t>Techniques de communication</t>
  </si>
  <si>
    <t>Système d'ascenseurs et de transport</t>
  </si>
  <si>
    <t>Locaux pour raccordement particulier, locaux, trémies, gaines d’installation; locaux d’incinération des déchets</t>
  </si>
  <si>
    <t>Couloirs, vestibules, corridors, y compris différences de niveau, halls d’entrée, portes à tambour, antichambres, sas, balcons de secours</t>
  </si>
  <si>
    <t xml:space="preserve">Escaliers </t>
  </si>
  <si>
    <t>Cages, volées d’escaliers, escaliers mécaniques, rampes (par étage)</t>
  </si>
  <si>
    <t>Trémies pour installations de transports</t>
  </si>
  <si>
    <t>Cages d’ascenseurs, sas (par étage)</t>
  </si>
  <si>
    <t>Passages, rampes praticables</t>
  </si>
  <si>
    <t xml:space="preserve">Salles de lecture, de catalogues, médiathèques, bibliothèques de  libre consultation </t>
  </si>
  <si>
    <t>Appartement (ex: concierge), divers</t>
  </si>
  <si>
    <t>Postes de travail et circulation</t>
  </si>
  <si>
    <t>Cuisine et dépendances (office, stock cuisine,…)</t>
  </si>
  <si>
    <t>Centrale d'achats, concessionnaires</t>
  </si>
  <si>
    <t>Centre sportif</t>
  </si>
  <si>
    <t>Studios audiovisuels</t>
  </si>
  <si>
    <t>Local technique sanitaire,…</t>
  </si>
  <si>
    <t>Compteur, pompes,  hydrant, adoucisseur, surpresseur,…</t>
  </si>
  <si>
    <t>Détente gaz, compteur gaz</t>
  </si>
  <si>
    <t>Chaufferie,…</t>
  </si>
  <si>
    <t>Traitement d'air, désenfumage</t>
  </si>
  <si>
    <t>Compteur, haute et basse tension ainsi que groupe de secours, no-break et onduleurs</t>
  </si>
  <si>
    <t>Courants faibles, data, téléphonie,…</t>
  </si>
  <si>
    <t>Y compris vestiaires des salles de conférence</t>
  </si>
  <si>
    <t>Y compris PMR</t>
  </si>
  <si>
    <t xml:space="preserve">Salle de repos (ex: chauffeurs, sandard téléphonique), locaux  de détente fumeurs et non-fumeurs, well-being, </t>
  </si>
  <si>
    <t>Ateliers imprimerie, mécanique, serrurerie, techniques divers,…</t>
  </si>
  <si>
    <t>Y compris  circulation technique intérieure, couloirs inhérents aux salles de conférence, quai marchandises</t>
  </si>
  <si>
    <t>SI</t>
  </si>
  <si>
    <t>Voies de circulation automobile</t>
  </si>
  <si>
    <t>escalier extérieur (escalier de secours inclus)</t>
  </si>
  <si>
    <t>Local d'emballage, d'expédition, tri courrier</t>
  </si>
  <si>
    <t>Caisses, guichets</t>
  </si>
  <si>
    <t>Accréditation</t>
  </si>
  <si>
    <t>Autres locaux de soins</t>
  </si>
  <si>
    <t>Machineries</t>
  </si>
  <si>
    <t>Y compris containers pour déchets</t>
  </si>
  <si>
    <t>Infirmerie, cabinets médicaux et annexes</t>
  </si>
  <si>
    <t>Séjours et chambres, foyers, internats, lieux d’hébergement, logements, couloirs, cuisines, balcons, loggias, vérandas, terrasses à titre résidentiel</t>
  </si>
  <si>
    <t>Surfaces pour travail de bureau, y compris leurs zones de pause, de réunion,  vestiaires,  zones de circulation</t>
  </si>
  <si>
    <t>Locaux de tri, de distribution, d'emballage, d'expédition, bases d'approvisonnement et d'envoi</t>
  </si>
  <si>
    <t xml:space="preserve">Locaux à usage commercial, magasins, kiosques, y compris les vitrines </t>
  </si>
  <si>
    <t xml:space="preserve">Amphithéâtres, classes </t>
  </si>
  <si>
    <t xml:space="preserve">Salles de classes et de groupes, salles de séminaires, bureaux réservés aux étudiants et aux élèves </t>
  </si>
  <si>
    <t>Salles d'opération, de traitement des urgences et des accidents, y compris sas de contrôle et cabinets de toilette des médecins.</t>
  </si>
  <si>
    <t>Salles d'essayage, dressing-rooms dans bâtiments résidentiels,  vestiaires, loges d’artistes</t>
  </si>
  <si>
    <t>Garages  pour véhicules de tout type</t>
  </si>
  <si>
    <t>Locaux de rangement dans des bâtiments résidentiels et débarras similaires dans d’autres bâtiments; locaux à vélos, pour  voitures d’enfants, locaux à poubelles</t>
  </si>
  <si>
    <t>Y compris Monte-charges</t>
  </si>
  <si>
    <t>Garderie,  foyer</t>
  </si>
  <si>
    <t>Local informatique, local fax/photocopieur, labo photo, cabines téléphoniques</t>
  </si>
  <si>
    <t>Stockage, stockage cuisine</t>
  </si>
  <si>
    <r>
      <t>Bibliothèque centrale,</t>
    </r>
    <r>
      <rPr>
        <i/>
        <sz val="10"/>
        <rFont val="Calibri"/>
        <family val="2"/>
      </rPr>
      <t xml:space="preserve"> infopoint (european public space)</t>
    </r>
  </si>
  <si>
    <t>Musées et exposition</t>
  </si>
  <si>
    <t xml:space="preserve">Dispatching, pompiers, sécurité, loges gardiennage, gestion technique centralisée (GTC), </t>
  </si>
  <si>
    <r>
      <t>Production froid, sprinkler, trémie climatisation et autres &gt;1m</t>
    </r>
    <r>
      <rPr>
        <sz val="10"/>
        <rFont val="Arial Unicode MS"/>
        <family val="2"/>
        <charset val="128"/>
      </rPr>
      <t>²</t>
    </r>
    <r>
      <rPr>
        <sz val="10"/>
        <rFont val="Calibri"/>
        <family val="2"/>
      </rPr>
      <t>, lavage véhicule, vapeur, régies extérieures, divers,…</t>
    </r>
  </si>
  <si>
    <t>Toilettes, cabinets de toilette, douches, salles de bains, saunas, sas de nettoyage, salles de maquillage  ( y compris sas et  locaux d'entretien afférents)</t>
  </si>
  <si>
    <t>Classement des types d'utilisation selon la Din 277</t>
  </si>
  <si>
    <t>Applications dans les Institutionseuropéennes</t>
  </si>
  <si>
    <t xml:space="preserve">Locaux pour les installations techniques d'exploitation du bâtiment proprement dit,
 y compris les surfaces inhérentes, pour les combustibles, l'eau d’extinction d'incendie, l'évacuation des eaux usées et des déchets
</t>
  </si>
  <si>
    <t>Espaces sociaux et de restauration</t>
  </si>
  <si>
    <t>Services médicaux</t>
  </si>
  <si>
    <t>Centrales électriques, chaufferies isolées, usines à gaz, postes locaux de  télécommunication,
centres d'incinération de déchets,  locaux pour collecte et élimination dedéchets provenant d’autres bâtiments</t>
  </si>
  <si>
    <t>Local avec lumière du jour et traitement d'air conditionné pour héberger du personnel permanent,
peut être aussi affecté à:archive/stock/biblioth./local technique/visioconf,/réunion/tri courrier/fax/photocop/repos.</t>
  </si>
  <si>
    <t>Salle de réunion,  salle de visioconférence:  sans interprétation, petite salle de réunion de service</t>
  </si>
  <si>
    <t>Espace d'accueil et d'attente</t>
  </si>
  <si>
    <t>conférences</t>
  </si>
  <si>
    <r>
      <t xml:space="preserve">Salles de conférénce (avec interprétation), salle de presse, espaces socio-culturels, polyvalents
</t>
    </r>
    <r>
      <rPr>
        <i/>
        <sz val="10"/>
        <rFont val="Calibri"/>
        <family val="2"/>
      </rPr>
      <t>(*dérogation pour le Conseil: les cabines d'interpr. sont comptabilisées dans cette rubrique)</t>
    </r>
  </si>
  <si>
    <t>Kitchenette (gérée ou non par le service restauration), bar, sandwicherie,cafétaria,free-flow,salle restaurant,salon de réception</t>
  </si>
  <si>
    <r>
      <t>Cabines d'interprétation (</t>
    </r>
    <r>
      <rPr>
        <i/>
        <sz val="10"/>
        <rFont val="Calibri"/>
        <family val="2"/>
      </rPr>
      <t>*dérogation pour le Conseil qui les comptabilise dans la rubrique 5.6)</t>
    </r>
    <r>
      <rPr>
        <sz val="10"/>
        <rFont val="Calibri"/>
        <family val="2"/>
      </rPr>
      <t>, régies, cabines de projection</t>
    </r>
  </si>
  <si>
    <t>Etages</t>
  </si>
  <si>
    <t>2.3.1</t>
  </si>
  <si>
    <t>Locaux de réunion  à la lumière naturele</t>
  </si>
  <si>
    <t>Locaux de réunion  sans de la lumière naturele</t>
  </si>
  <si>
    <t>Production, travaux manuels</t>
  </si>
  <si>
    <t>et mécanisés, recherche</t>
  </si>
  <si>
    <t>Locaux de conférences</t>
  </si>
  <si>
    <t>Total pour le bâtiment</t>
  </si>
  <si>
    <t>TT</t>
  </si>
  <si>
    <t>TR</t>
  </si>
  <si>
    <t>VC</t>
  </si>
  <si>
    <t>PE</t>
  </si>
  <si>
    <t>Vides liés à la construction</t>
  </si>
  <si>
    <t xml:space="preserve">Passerelles destinés à la maintenace </t>
  </si>
  <si>
    <t xml:space="preserve">Verification SPB + SPE = </t>
  </si>
  <si>
    <t xml:space="preserve">SPB non corrigé </t>
  </si>
  <si>
    <t>Condition logique</t>
  </si>
  <si>
    <t>0</t>
  </si>
  <si>
    <t>Bureaux paysagers</t>
  </si>
  <si>
    <t>2.3.2</t>
  </si>
  <si>
    <t>ES</t>
  </si>
  <si>
    <t>Autres (patios compris)</t>
  </si>
  <si>
    <t>Immeubles</t>
  </si>
  <si>
    <t>B68</t>
  </si>
  <si>
    <t>BvS</t>
  </si>
  <si>
    <t>JDE</t>
  </si>
  <si>
    <t>REM</t>
  </si>
  <si>
    <t>T74</t>
  </si>
  <si>
    <t>Total pour tous immeubles</t>
  </si>
  <si>
    <t>Total pour le bâtiment HS</t>
  </si>
  <si>
    <t>VMA</t>
  </si>
  <si>
    <t>-2</t>
  </si>
  <si>
    <t>Total pour tous immeubles hors sol</t>
  </si>
  <si>
    <t>Total pour tous immeubles soussol</t>
  </si>
  <si>
    <t>Surface d'actiités productives, selon la loi d'aplication de la PEB</t>
  </si>
  <si>
    <t>PEB</t>
  </si>
  <si>
    <t>CODE Simple</t>
  </si>
  <si>
    <t>SS</t>
  </si>
  <si>
    <t>SF</t>
  </si>
  <si>
    <t>SB</t>
  </si>
  <si>
    <t>Surfaces suivant la simplification du Parlement:</t>
  </si>
  <si>
    <r>
      <t>m</t>
    </r>
    <r>
      <rPr>
        <vertAlign val="superscript"/>
        <sz val="10"/>
        <rFont val="Calibri"/>
        <family val="2"/>
      </rPr>
      <t>2</t>
    </r>
  </si>
  <si>
    <t>%</t>
  </si>
  <si>
    <t>- surface spécifique</t>
  </si>
  <si>
    <t>- surface bureau</t>
  </si>
  <si>
    <t>- surface facilities</t>
  </si>
  <si>
    <t>Total:</t>
  </si>
  <si>
    <t>Surfaces corrigés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</si>
</sst>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#,##0.0"/>
    <numFmt numFmtId="166" formatCode="0.0%"/>
    <numFmt numFmtId="167" formatCode="_-* #,##0.0_-;\-* #,##0.0_-;_-* &quot;-&quot;??_-;_-@_-"/>
    <numFmt numFmtId="168" formatCode="0.0"/>
  </numFmts>
  <fonts count="24" x14ac:knownFonts="1">
    <font>
      <sz val="10"/>
      <name val="Arial"/>
    </font>
    <font>
      <sz val="10"/>
      <name val="Arial"/>
    </font>
    <font>
      <sz val="12"/>
      <name val="Times New Roman"/>
    </font>
    <font>
      <sz val="8"/>
      <name val="Arial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0"/>
      <color indexed="55"/>
      <name val="Calibri"/>
      <family val="2"/>
    </font>
    <font>
      <i/>
      <sz val="10"/>
      <name val="Calibri"/>
      <family val="2"/>
    </font>
    <font>
      <sz val="10"/>
      <name val="Arial Unicode MS"/>
      <family val="2"/>
      <charset val="128"/>
    </font>
    <font>
      <sz val="10"/>
      <color indexed="43"/>
      <name val="Calibri"/>
      <family val="2"/>
    </font>
    <font>
      <sz val="8"/>
      <color indexed="81"/>
      <name val="Tahoma"/>
    </font>
    <font>
      <b/>
      <sz val="20"/>
      <color indexed="81"/>
      <name val="Tahoma"/>
      <family val="2"/>
    </font>
    <font>
      <sz val="20"/>
      <color indexed="81"/>
      <name val="Tahoma"/>
      <family val="2"/>
    </font>
    <font>
      <b/>
      <sz val="10"/>
      <color indexed="43"/>
      <name val="Calibri"/>
      <family val="2"/>
    </font>
    <font>
      <sz val="8"/>
      <color indexed="57"/>
      <name val="Tahoma"/>
      <family val="2"/>
    </font>
    <font>
      <sz val="8"/>
      <color indexed="81"/>
      <name val="Tahoma"/>
      <family val="2"/>
    </font>
    <font>
      <b/>
      <sz val="8"/>
      <color indexed="10"/>
      <name val="Tahoma"/>
      <family val="2"/>
    </font>
    <font>
      <sz val="7"/>
      <name val="Calibri"/>
      <family val="2"/>
    </font>
    <font>
      <sz val="8"/>
      <name val="Calibri"/>
      <family val="2"/>
    </font>
    <font>
      <sz val="6"/>
      <name val="Calibri"/>
      <family val="2"/>
    </font>
    <font>
      <sz val="10"/>
      <color indexed="10"/>
      <name val="Calibri"/>
      <family val="2"/>
    </font>
    <font>
      <u/>
      <sz val="10"/>
      <name val="Calibri"/>
      <family val="2"/>
    </font>
    <font>
      <vertAlign val="superscript"/>
      <sz val="1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312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5" fillId="3" borderId="4" xfId="0" applyFont="1" applyFill="1" applyBorder="1"/>
    <xf numFmtId="0" fontId="5" fillId="4" borderId="4" xfId="0" applyFont="1" applyFill="1" applyBorder="1" applyAlignment="1">
      <alignment horizontal="left"/>
    </xf>
    <xf numFmtId="0" fontId="4" fillId="0" borderId="0" xfId="2" applyFont="1" applyFill="1" applyBorder="1" applyAlignment="1">
      <alignment horizontal="center"/>
    </xf>
    <xf numFmtId="0" fontId="4" fillId="5" borderId="4" xfId="2" applyFont="1" applyFill="1" applyBorder="1" applyAlignment="1">
      <alignment horizontal="left"/>
    </xf>
    <xf numFmtId="0" fontId="5" fillId="0" borderId="1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2" borderId="5" xfId="0" applyFont="1" applyFill="1" applyBorder="1"/>
    <xf numFmtId="0" fontId="5" fillId="2" borderId="6" xfId="0" applyFont="1" applyFill="1" applyBorder="1"/>
    <xf numFmtId="0" fontId="5" fillId="3" borderId="7" xfId="0" applyFont="1" applyFill="1" applyBorder="1"/>
    <xf numFmtId="0" fontId="5" fillId="4" borderId="7" xfId="0" applyFont="1" applyFill="1" applyBorder="1" applyAlignment="1">
      <alignment horizontal="left"/>
    </xf>
    <xf numFmtId="0" fontId="4" fillId="5" borderId="8" xfId="0" applyFont="1" applyFill="1" applyBorder="1" applyAlignment="1">
      <alignment horizontal="left"/>
    </xf>
    <xf numFmtId="0" fontId="7" fillId="0" borderId="1" xfId="0" applyFont="1" applyFill="1" applyBorder="1" applyAlignment="1">
      <alignment vertical="center"/>
    </xf>
    <xf numFmtId="0" fontId="5" fillId="0" borderId="1" xfId="2" applyFont="1" applyBorder="1" applyAlignment="1">
      <alignment vertical="center"/>
    </xf>
    <xf numFmtId="0" fontId="5" fillId="0" borderId="1" xfId="2" applyFont="1" applyBorder="1" applyAlignment="1">
      <alignment vertical="center" wrapText="1"/>
    </xf>
    <xf numFmtId="0" fontId="5" fillId="0" borderId="0" xfId="2" applyFont="1" applyAlignment="1">
      <alignment vertical="center"/>
    </xf>
    <xf numFmtId="0" fontId="5" fillId="0" borderId="1" xfId="2" applyFont="1" applyFill="1" applyBorder="1" applyAlignment="1">
      <alignment vertical="center"/>
    </xf>
    <xf numFmtId="0" fontId="4" fillId="4" borderId="7" xfId="2" applyFont="1" applyFill="1" applyBorder="1" applyAlignment="1">
      <alignment horizontal="left"/>
    </xf>
    <xf numFmtId="0" fontId="5" fillId="2" borderId="6" xfId="0" applyFont="1" applyFill="1" applyBorder="1" applyAlignment="1">
      <alignment wrapText="1"/>
    </xf>
    <xf numFmtId="0" fontId="4" fillId="4" borderId="7" xfId="0" applyFont="1" applyFill="1" applyBorder="1" applyAlignment="1">
      <alignment horizontal="left"/>
    </xf>
    <xf numFmtId="0" fontId="5" fillId="0" borderId="1" xfId="0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/>
    </xf>
    <xf numFmtId="0" fontId="4" fillId="3" borderId="7" xfId="2" applyFont="1" applyFill="1" applyBorder="1" applyAlignment="1">
      <alignment horizontal="left"/>
    </xf>
    <xf numFmtId="0" fontId="5" fillId="3" borderId="7" xfId="0" applyFont="1" applyFill="1" applyBorder="1" applyAlignment="1"/>
    <xf numFmtId="0" fontId="4" fillId="0" borderId="7" xfId="0" applyFont="1" applyFill="1" applyBorder="1" applyAlignment="1">
      <alignment horizontal="left"/>
    </xf>
    <xf numFmtId="0" fontId="7" fillId="0" borderId="1" xfId="2" applyFont="1" applyFill="1" applyBorder="1" applyAlignment="1">
      <alignment vertical="center"/>
    </xf>
    <xf numFmtId="0" fontId="4" fillId="0" borderId="8" xfId="0" applyFont="1" applyFill="1" applyBorder="1" applyAlignment="1">
      <alignment horizontal="left"/>
    </xf>
    <xf numFmtId="0" fontId="4" fillId="4" borderId="2" xfId="2" applyFont="1" applyFill="1" applyBorder="1" applyAlignment="1">
      <alignment horizontal="left"/>
    </xf>
    <xf numFmtId="0" fontId="5" fillId="4" borderId="9" xfId="0" applyFont="1" applyFill="1" applyBorder="1"/>
    <xf numFmtId="0" fontId="4" fillId="4" borderId="3" xfId="0" applyFont="1" applyFill="1" applyBorder="1" applyAlignment="1">
      <alignment horizontal="left"/>
    </xf>
    <xf numFmtId="0" fontId="4" fillId="4" borderId="5" xfId="2" applyFont="1" applyFill="1" applyBorder="1" applyAlignment="1">
      <alignment horizontal="left"/>
    </xf>
    <xf numFmtId="0" fontId="5" fillId="4" borderId="0" xfId="0" applyFont="1" applyFill="1" applyBorder="1"/>
    <xf numFmtId="0" fontId="4" fillId="4" borderId="6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left"/>
    </xf>
    <xf numFmtId="0" fontId="5" fillId="4" borderId="11" xfId="0" applyFont="1" applyFill="1" applyBorder="1"/>
    <xf numFmtId="0" fontId="4" fillId="4" borderId="12" xfId="0" applyFont="1" applyFill="1" applyBorder="1" applyAlignment="1">
      <alignment horizontal="left"/>
    </xf>
    <xf numFmtId="0" fontId="5" fillId="0" borderId="13" xfId="2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left"/>
    </xf>
    <xf numFmtId="0" fontId="5" fillId="3" borderId="9" xfId="0" applyFont="1" applyFill="1" applyBorder="1"/>
    <xf numFmtId="0" fontId="5" fillId="3" borderId="9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5" fillId="0" borderId="9" xfId="0" applyFont="1" applyFill="1" applyBorder="1" applyAlignment="1">
      <alignment vertical="center"/>
    </xf>
    <xf numFmtId="0" fontId="5" fillId="2" borderId="10" xfId="0" applyFont="1" applyFill="1" applyBorder="1"/>
    <xf numFmtId="0" fontId="4" fillId="3" borderId="10" xfId="2" applyFont="1" applyFill="1" applyBorder="1" applyAlignment="1">
      <alignment horizontal="left"/>
    </xf>
    <xf numFmtId="0" fontId="5" fillId="3" borderId="11" xfId="0" applyFont="1" applyFill="1" applyBorder="1"/>
    <xf numFmtId="0" fontId="5" fillId="3" borderId="11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vertical="center"/>
    </xf>
    <xf numFmtId="0" fontId="4" fillId="0" borderId="2" xfId="2" applyFont="1" applyFill="1" applyBorder="1" applyAlignment="1">
      <alignment horizontal="left"/>
    </xf>
    <xf numFmtId="0" fontId="5" fillId="0" borderId="9" xfId="0" applyFont="1" applyFill="1" applyBorder="1" applyAlignment="1"/>
    <xf numFmtId="0" fontId="5" fillId="0" borderId="9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11" xfId="2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/>
    <xf numFmtId="0" fontId="4" fillId="0" borderId="12" xfId="0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5" fillId="0" borderId="9" xfId="0" applyFont="1" applyFill="1" applyBorder="1"/>
    <xf numFmtId="0" fontId="4" fillId="0" borderId="9" xfId="0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5" fillId="0" borderId="10" xfId="0" applyFont="1" applyFill="1" applyBorder="1"/>
    <xf numFmtId="0" fontId="5" fillId="0" borderId="11" xfId="0" applyFont="1" applyFill="1" applyBorder="1"/>
    <xf numFmtId="0" fontId="4" fillId="0" borderId="11" xfId="0" applyFont="1" applyFill="1" applyBorder="1" applyAlignment="1">
      <alignment horizontal="left"/>
    </xf>
    <xf numFmtId="0" fontId="6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4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shrinkToFit="1"/>
    </xf>
    <xf numFmtId="0" fontId="4" fillId="6" borderId="4" xfId="2" applyFont="1" applyFill="1" applyBorder="1" applyAlignment="1">
      <alignment horizontal="left"/>
    </xf>
    <xf numFmtId="0" fontId="5" fillId="6" borderId="7" xfId="2" applyFont="1" applyFill="1" applyBorder="1" applyAlignment="1">
      <alignment horizontal="left" vertical="center"/>
    </xf>
    <xf numFmtId="0" fontId="4" fillId="6" borderId="8" xfId="0" applyFont="1" applyFill="1" applyBorder="1" applyAlignment="1">
      <alignment horizontal="left"/>
    </xf>
    <xf numFmtId="0" fontId="4" fillId="7" borderId="4" xfId="2" applyFont="1" applyFill="1" applyBorder="1" applyAlignment="1">
      <alignment horizontal="left"/>
    </xf>
    <xf numFmtId="0" fontId="4" fillId="7" borderId="7" xfId="2" applyFont="1" applyFill="1" applyBorder="1" applyAlignment="1">
      <alignment horizontal="left"/>
    </xf>
    <xf numFmtId="0" fontId="5" fillId="7" borderId="7" xfId="2" applyFont="1" applyFill="1" applyBorder="1" applyAlignment="1">
      <alignment horizontal="left" vertical="center"/>
    </xf>
    <xf numFmtId="0" fontId="4" fillId="7" borderId="7" xfId="0" applyFont="1" applyFill="1" applyBorder="1" applyAlignment="1">
      <alignment horizontal="left"/>
    </xf>
    <xf numFmtId="0" fontId="6" fillId="7" borderId="7" xfId="0" applyFont="1" applyFill="1" applyBorder="1" applyAlignment="1">
      <alignment horizontal="right"/>
    </xf>
    <xf numFmtId="0" fontId="4" fillId="7" borderId="8" xfId="0" applyFont="1" applyFill="1" applyBorder="1" applyAlignment="1">
      <alignment horizontal="left"/>
    </xf>
    <xf numFmtId="0" fontId="4" fillId="8" borderId="4" xfId="2" applyFont="1" applyFill="1" applyBorder="1" applyAlignment="1">
      <alignment horizontal="left"/>
    </xf>
    <xf numFmtId="0" fontId="5" fillId="8" borderId="7" xfId="0" applyFont="1" applyFill="1" applyBorder="1" applyAlignment="1">
      <alignment horizontal="left"/>
    </xf>
    <xf numFmtId="0" fontId="4" fillId="8" borderId="7" xfId="0" applyFont="1" applyFill="1" applyBorder="1" applyAlignment="1">
      <alignment horizontal="left"/>
    </xf>
    <xf numFmtId="0" fontId="5" fillId="8" borderId="7" xfId="0" applyFont="1" applyFill="1" applyBorder="1"/>
    <xf numFmtId="0" fontId="5" fillId="8" borderId="8" xfId="0" applyFont="1" applyFill="1" applyBorder="1" applyAlignment="1">
      <alignment horizontal="left"/>
    </xf>
    <xf numFmtId="0" fontId="4" fillId="9" borderId="4" xfId="2" applyFont="1" applyFill="1" applyBorder="1" applyAlignment="1">
      <alignment horizontal="left"/>
    </xf>
    <xf numFmtId="0" fontId="5" fillId="9" borderId="7" xfId="2" applyFont="1" applyFill="1" applyBorder="1" applyAlignment="1">
      <alignment horizontal="left" vertical="center"/>
    </xf>
    <xf numFmtId="0" fontId="4" fillId="9" borderId="7" xfId="0" applyFont="1" applyFill="1" applyBorder="1" applyAlignment="1">
      <alignment horizontal="left"/>
    </xf>
    <xf numFmtId="0" fontId="4" fillId="9" borderId="8" xfId="0" applyFont="1" applyFill="1" applyBorder="1" applyAlignment="1">
      <alignment horizontal="left"/>
    </xf>
    <xf numFmtId="0" fontId="4" fillId="10" borderId="4" xfId="2" applyFont="1" applyFill="1" applyBorder="1" applyAlignment="1">
      <alignment horizontal="left"/>
    </xf>
    <xf numFmtId="0" fontId="5" fillId="10" borderId="7" xfId="2" applyFont="1" applyFill="1" applyBorder="1" applyAlignment="1">
      <alignment horizontal="left" vertical="center"/>
    </xf>
    <xf numFmtId="0" fontId="5" fillId="10" borderId="7" xfId="0" applyFont="1" applyFill="1" applyBorder="1" applyAlignment="1">
      <alignment horizontal="left"/>
    </xf>
    <xf numFmtId="0" fontId="4" fillId="10" borderId="7" xfId="0" applyFont="1" applyFill="1" applyBorder="1" applyAlignment="1">
      <alignment horizontal="left"/>
    </xf>
    <xf numFmtId="0" fontId="4" fillId="10" borderId="8" xfId="0" applyFont="1" applyFill="1" applyBorder="1" applyAlignment="1">
      <alignment horizontal="left"/>
    </xf>
    <xf numFmtId="0" fontId="4" fillId="11" borderId="4" xfId="2" applyFont="1" applyFill="1" applyBorder="1" applyAlignment="1">
      <alignment horizontal="left"/>
    </xf>
    <xf numFmtId="0" fontId="5" fillId="11" borderId="7" xfId="2" applyFont="1" applyFill="1" applyBorder="1" applyAlignment="1">
      <alignment horizontal="left" vertical="center"/>
    </xf>
    <xf numFmtId="0" fontId="4" fillId="11" borderId="7" xfId="0" applyFont="1" applyFill="1" applyBorder="1" applyAlignment="1">
      <alignment horizontal="left"/>
    </xf>
    <xf numFmtId="0" fontId="4" fillId="11" borderId="8" xfId="0" applyFont="1" applyFill="1" applyBorder="1" applyAlignment="1">
      <alignment horizontal="left"/>
    </xf>
    <xf numFmtId="0" fontId="4" fillId="12" borderId="4" xfId="2" applyFont="1" applyFill="1" applyBorder="1" applyAlignment="1">
      <alignment horizontal="left"/>
    </xf>
    <xf numFmtId="0" fontId="5" fillId="12" borderId="7" xfId="0" applyFont="1" applyFill="1" applyBorder="1" applyAlignment="1">
      <alignment horizontal="left"/>
    </xf>
    <xf numFmtId="0" fontId="4" fillId="12" borderId="7" xfId="0" applyFont="1" applyFill="1" applyBorder="1" applyAlignment="1">
      <alignment horizontal="left"/>
    </xf>
    <xf numFmtId="0" fontId="4" fillId="12" borderId="8" xfId="0" applyFont="1" applyFill="1" applyBorder="1" applyAlignment="1">
      <alignment horizontal="left"/>
    </xf>
    <xf numFmtId="0" fontId="5" fillId="0" borderId="14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left"/>
    </xf>
    <xf numFmtId="0" fontId="4" fillId="2" borderId="5" xfId="2" applyFont="1" applyFill="1" applyBorder="1" applyAlignment="1">
      <alignment horizontal="left"/>
    </xf>
    <xf numFmtId="0" fontId="5" fillId="2" borderId="0" xfId="0" applyFont="1" applyFill="1" applyBorder="1"/>
    <xf numFmtId="0" fontId="5" fillId="0" borderId="0" xfId="2" applyFont="1" applyFill="1" applyBorder="1" applyAlignment="1">
      <alignment vertical="center"/>
    </xf>
    <xf numFmtId="0" fontId="5" fillId="4" borderId="13" xfId="0" applyFont="1" applyFill="1" applyBorder="1" applyAlignment="1">
      <alignment horizontal="left"/>
    </xf>
    <xf numFmtId="0" fontId="5" fillId="3" borderId="13" xfId="0" applyFont="1" applyFill="1" applyBorder="1"/>
    <xf numFmtId="0" fontId="5" fillId="3" borderId="10" xfId="0" applyFont="1" applyFill="1" applyBorder="1"/>
    <xf numFmtId="0" fontId="5" fillId="2" borderId="11" xfId="0" applyFont="1" applyFill="1" applyBorder="1"/>
    <xf numFmtId="0" fontId="5" fillId="2" borderId="13" xfId="0" applyFont="1" applyFill="1" applyBorder="1"/>
    <xf numFmtId="165" fontId="5" fillId="0" borderId="1" xfId="0" applyNumberFormat="1" applyFont="1" applyFill="1" applyBorder="1" applyAlignment="1">
      <alignment vertical="center"/>
    </xf>
    <xf numFmtId="165" fontId="5" fillId="0" borderId="0" xfId="0" applyNumberFormat="1" applyFont="1" applyFill="1" applyAlignment="1">
      <alignment vertical="center"/>
    </xf>
    <xf numFmtId="165" fontId="5" fillId="0" borderId="1" xfId="0" applyNumberFormat="1" applyFont="1" applyFill="1" applyBorder="1" applyAlignment="1">
      <alignment vertical="center" shrinkToFit="1"/>
    </xf>
    <xf numFmtId="165" fontId="5" fillId="0" borderId="0" xfId="0" applyNumberFormat="1" applyFont="1" applyFill="1" applyAlignment="1">
      <alignment vertical="center" shrinkToFit="1"/>
    </xf>
    <xf numFmtId="165" fontId="5" fillId="0" borderId="0" xfId="0" applyNumberFormat="1" applyFont="1" applyFill="1" applyBorder="1" applyAlignment="1">
      <alignment vertical="center" shrinkToFit="1"/>
    </xf>
    <xf numFmtId="165" fontId="5" fillId="0" borderId="15" xfId="0" applyNumberFormat="1" applyFont="1" applyFill="1" applyBorder="1"/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65" fontId="5" fillId="0" borderId="16" xfId="0" applyNumberFormat="1" applyFont="1" applyFill="1" applyBorder="1" applyAlignment="1">
      <alignment vertical="center"/>
    </xf>
    <xf numFmtId="165" fontId="5" fillId="0" borderId="17" xfId="0" applyNumberFormat="1" applyFont="1" applyFill="1" applyBorder="1" applyAlignment="1">
      <alignment vertical="center"/>
    </xf>
    <xf numFmtId="165" fontId="5" fillId="0" borderId="16" xfId="0" applyNumberFormat="1" applyFont="1" applyFill="1" applyBorder="1" applyAlignment="1">
      <alignment vertical="center" shrinkToFit="1"/>
    </xf>
    <xf numFmtId="165" fontId="5" fillId="0" borderId="17" xfId="0" applyNumberFormat="1" applyFont="1" applyFill="1" applyBorder="1" applyAlignment="1">
      <alignment vertical="center" shrinkToFit="1"/>
    </xf>
    <xf numFmtId="165" fontId="5" fillId="0" borderId="18" xfId="0" applyNumberFormat="1" applyFont="1" applyFill="1" applyBorder="1" applyAlignment="1">
      <alignment vertical="center" shrinkToFit="1"/>
    </xf>
    <xf numFmtId="165" fontId="5" fillId="0" borderId="19" xfId="0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horizontal="left"/>
    </xf>
    <xf numFmtId="165" fontId="5" fillId="13" borderId="20" xfId="0" applyNumberFormat="1" applyFont="1" applyFill="1" applyBorder="1" applyAlignment="1">
      <alignment vertical="center"/>
    </xf>
    <xf numFmtId="165" fontId="5" fillId="6" borderId="21" xfId="0" applyNumberFormat="1" applyFont="1" applyFill="1" applyBorder="1" applyAlignment="1">
      <alignment vertical="center"/>
    </xf>
    <xf numFmtId="165" fontId="5" fillId="7" borderId="21" xfId="0" applyNumberFormat="1" applyFont="1" applyFill="1" applyBorder="1" applyAlignment="1">
      <alignment vertical="center"/>
    </xf>
    <xf numFmtId="165" fontId="5" fillId="8" borderId="21" xfId="0" applyNumberFormat="1" applyFont="1" applyFill="1" applyBorder="1" applyAlignment="1">
      <alignment vertical="center" shrinkToFit="1"/>
    </xf>
    <xf numFmtId="165" fontId="5" fillId="9" borderId="21" xfId="0" applyNumberFormat="1" applyFont="1" applyFill="1" applyBorder="1" applyAlignment="1">
      <alignment vertical="center"/>
    </xf>
    <xf numFmtId="165" fontId="5" fillId="10" borderId="21" xfId="0" applyNumberFormat="1" applyFont="1" applyFill="1" applyBorder="1" applyAlignment="1">
      <alignment vertical="center"/>
    </xf>
    <xf numFmtId="165" fontId="5" fillId="10" borderId="21" xfId="0" applyNumberFormat="1" applyFont="1" applyFill="1" applyBorder="1" applyAlignment="1">
      <alignment vertical="center" shrinkToFit="1"/>
    </xf>
    <xf numFmtId="165" fontId="5" fillId="11" borderId="21" xfId="0" applyNumberFormat="1" applyFont="1" applyFill="1" applyBorder="1" applyAlignment="1">
      <alignment vertical="center" shrinkToFit="1"/>
    </xf>
    <xf numFmtId="165" fontId="5" fillId="12" borderId="21" xfId="0" applyNumberFormat="1" applyFont="1" applyFill="1" applyBorder="1" applyAlignment="1">
      <alignment vertical="center"/>
    </xf>
    <xf numFmtId="165" fontId="5" fillId="0" borderId="13" xfId="0" applyNumberFormat="1" applyFont="1" applyFill="1" applyBorder="1" applyAlignment="1">
      <alignment vertical="center" shrinkToFit="1"/>
    </xf>
    <xf numFmtId="165" fontId="5" fillId="0" borderId="22" xfId="0" applyNumberFormat="1" applyFont="1" applyFill="1" applyBorder="1" applyAlignment="1">
      <alignment vertical="center" shrinkToFit="1"/>
    </xf>
    <xf numFmtId="165" fontId="5" fillId="0" borderId="23" xfId="0" applyNumberFormat="1" applyFont="1" applyFill="1" applyBorder="1" applyAlignment="1">
      <alignment vertical="center" shrinkToFit="1"/>
    </xf>
    <xf numFmtId="0" fontId="18" fillId="0" borderId="1" xfId="0" applyFont="1" applyFill="1" applyBorder="1" applyAlignment="1">
      <alignment vertical="center" wrapText="1"/>
    </xf>
    <xf numFmtId="165" fontId="5" fillId="0" borderId="24" xfId="0" applyNumberFormat="1" applyFont="1" applyFill="1" applyBorder="1" applyAlignment="1">
      <alignment vertical="center" shrinkToFit="1"/>
    </xf>
    <xf numFmtId="165" fontId="5" fillId="0" borderId="5" xfId="0" applyNumberFormat="1" applyFont="1" applyFill="1" applyBorder="1" applyAlignment="1">
      <alignment vertical="center" shrinkToFit="1"/>
    </xf>
    <xf numFmtId="165" fontId="5" fillId="9" borderId="21" xfId="0" applyNumberFormat="1" applyFont="1" applyFill="1" applyBorder="1" applyAlignment="1">
      <alignment vertical="center" shrinkToFit="1"/>
    </xf>
    <xf numFmtId="165" fontId="5" fillId="12" borderId="21" xfId="0" applyNumberFormat="1" applyFont="1" applyFill="1" applyBorder="1" applyAlignment="1">
      <alignment vertical="center" shrinkToFit="1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 shrinkToFit="1"/>
    </xf>
    <xf numFmtId="165" fontId="5" fillId="0" borderId="0" xfId="0" applyNumberFormat="1" applyFont="1" applyFill="1"/>
    <xf numFmtId="0" fontId="4" fillId="0" borderId="0" xfId="0" applyFont="1" applyFill="1" applyBorder="1" applyAlignment="1">
      <alignment horizontal="center" vertical="center"/>
    </xf>
    <xf numFmtId="166" fontId="5" fillId="0" borderId="0" xfId="3" applyNumberFormat="1" applyFont="1" applyFill="1" applyAlignment="1">
      <alignment vertical="center"/>
    </xf>
    <xf numFmtId="167" fontId="19" fillId="0" borderId="0" xfId="1" applyNumberFormat="1" applyFont="1" applyFill="1" applyAlignment="1">
      <alignment vertical="center"/>
    </xf>
    <xf numFmtId="167" fontId="20" fillId="0" borderId="0" xfId="1" applyNumberFormat="1" applyFont="1" applyFill="1" applyAlignment="1">
      <alignment vertical="center"/>
    </xf>
    <xf numFmtId="0" fontId="5" fillId="0" borderId="7" xfId="2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1" fillId="0" borderId="0" xfId="0" applyFont="1" applyFill="1"/>
    <xf numFmtId="0" fontId="4" fillId="0" borderId="1" xfId="0" applyFont="1" applyFill="1" applyBorder="1" applyAlignment="1">
      <alignment horizontal="center" vertical="center" textRotation="90"/>
    </xf>
    <xf numFmtId="0" fontId="10" fillId="14" borderId="25" xfId="0" applyFont="1" applyFill="1" applyBorder="1"/>
    <xf numFmtId="0" fontId="5" fillId="10" borderId="25" xfId="0" applyFont="1" applyFill="1" applyBorder="1"/>
    <xf numFmtId="0" fontId="10" fillId="15" borderId="25" xfId="0" applyFont="1" applyFill="1" applyBorder="1"/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10" fillId="14" borderId="25" xfId="0" applyFont="1" applyFill="1" applyBorder="1" applyAlignment="1">
      <alignment horizontal="center"/>
    </xf>
    <xf numFmtId="0" fontId="5" fillId="0" borderId="0" xfId="0" quotePrefix="1" applyFont="1" applyFill="1"/>
    <xf numFmtId="167" fontId="5" fillId="0" borderId="0" xfId="1" applyNumberFormat="1" applyFont="1" applyFill="1" applyAlignment="1">
      <alignment vertical="center"/>
    </xf>
    <xf numFmtId="166" fontId="5" fillId="0" borderId="0" xfId="3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0" fillId="15" borderId="25" xfId="0" applyFont="1" applyFill="1" applyBorder="1" applyAlignment="1">
      <alignment horizontal="center"/>
    </xf>
    <xf numFmtId="0" fontId="5" fillId="10" borderId="25" xfId="0" applyFont="1" applyFill="1" applyBorder="1" applyAlignment="1">
      <alignment horizontal="center"/>
    </xf>
    <xf numFmtId="167" fontId="5" fillId="0" borderId="0" xfId="0" applyNumberFormat="1" applyFont="1" applyFill="1" applyAlignment="1">
      <alignment vertical="center"/>
    </xf>
    <xf numFmtId="0" fontId="22" fillId="0" borderId="0" xfId="0" applyFont="1" applyFill="1" applyBorder="1" applyAlignment="1">
      <alignment horizontal="left"/>
    </xf>
    <xf numFmtId="168" fontId="5" fillId="0" borderId="0" xfId="0" applyNumberFormat="1" applyFont="1" applyFill="1"/>
    <xf numFmtId="165" fontId="21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165" fontId="14" fillId="16" borderId="26" xfId="0" applyNumberFormat="1" applyFont="1" applyFill="1" applyBorder="1" applyAlignment="1">
      <alignment horizontal="center" vertical="center" shrinkToFit="1"/>
    </xf>
    <xf numFmtId="165" fontId="14" fillId="16" borderId="27" xfId="0" applyNumberFormat="1" applyFont="1" applyFill="1" applyBorder="1" applyAlignment="1">
      <alignment horizontal="center" vertical="center" shrinkToFit="1"/>
    </xf>
    <xf numFmtId="165" fontId="14" fillId="16" borderId="28" xfId="0" applyNumberFormat="1" applyFont="1" applyFill="1" applyBorder="1" applyAlignment="1">
      <alignment horizontal="center" vertical="center" shrinkToFit="1"/>
    </xf>
    <xf numFmtId="165" fontId="5" fillId="0" borderId="1" xfId="0" applyNumberFormat="1" applyFont="1" applyFill="1" applyBorder="1" applyAlignment="1">
      <alignment horizontal="center" vertical="center" shrinkToFit="1"/>
    </xf>
    <xf numFmtId="165" fontId="10" fillId="16" borderId="21" xfId="0" applyNumberFormat="1" applyFont="1" applyFill="1" applyBorder="1" applyAlignment="1">
      <alignment horizontal="center" shrinkToFit="1"/>
    </xf>
    <xf numFmtId="165" fontId="10" fillId="16" borderId="22" xfId="0" applyNumberFormat="1" applyFont="1" applyFill="1" applyBorder="1" applyAlignment="1">
      <alignment horizontal="center" shrinkToFit="1"/>
    </xf>
    <xf numFmtId="165" fontId="14" fillId="16" borderId="29" xfId="0" applyNumberFormat="1" applyFont="1" applyFill="1" applyBorder="1" applyAlignment="1">
      <alignment horizontal="center" vertical="center" shrinkToFit="1"/>
    </xf>
    <xf numFmtId="165" fontId="14" fillId="16" borderId="30" xfId="0" applyNumberFormat="1" applyFont="1" applyFill="1" applyBorder="1" applyAlignment="1">
      <alignment horizontal="center" vertical="center" shrinkToFit="1"/>
    </xf>
    <xf numFmtId="165" fontId="14" fillId="16" borderId="31" xfId="0" applyNumberFormat="1" applyFont="1" applyFill="1" applyBorder="1" applyAlignment="1">
      <alignment horizontal="center" vertical="center" shrinkToFit="1"/>
    </xf>
    <xf numFmtId="165" fontId="14" fillId="16" borderId="32" xfId="0" applyNumberFormat="1" applyFont="1" applyFill="1" applyBorder="1" applyAlignment="1">
      <alignment horizontal="center" vertical="center" shrinkToFit="1"/>
    </xf>
    <xf numFmtId="165" fontId="4" fillId="0" borderId="4" xfId="0" applyNumberFormat="1" applyFont="1" applyFill="1" applyBorder="1" applyAlignment="1">
      <alignment horizontal="center" vertical="center" shrinkToFit="1"/>
    </xf>
    <xf numFmtId="165" fontId="4" fillId="0" borderId="7" xfId="0" applyNumberFormat="1" applyFont="1" applyFill="1" applyBorder="1" applyAlignment="1">
      <alignment horizontal="center" vertical="center" shrinkToFit="1"/>
    </xf>
    <xf numFmtId="165" fontId="4" fillId="0" borderId="8" xfId="0" applyNumberFormat="1" applyFont="1" applyFill="1" applyBorder="1" applyAlignment="1">
      <alignment horizontal="center" vertical="center" shrinkToFit="1"/>
    </xf>
    <xf numFmtId="165" fontId="4" fillId="9" borderId="33" xfId="0" applyNumberFormat="1" applyFont="1" applyFill="1" applyBorder="1" applyAlignment="1">
      <alignment horizontal="center" vertical="center" shrinkToFit="1"/>
    </xf>
    <xf numFmtId="165" fontId="4" fillId="9" borderId="34" xfId="0" applyNumberFormat="1" applyFont="1" applyFill="1" applyBorder="1" applyAlignment="1">
      <alignment horizontal="center" vertical="center" shrinkToFit="1"/>
    </xf>
    <xf numFmtId="165" fontId="4" fillId="9" borderId="35" xfId="0" applyNumberFormat="1" applyFont="1" applyFill="1" applyBorder="1" applyAlignment="1">
      <alignment horizontal="center" vertical="center" shrinkToFit="1"/>
    </xf>
    <xf numFmtId="165" fontId="4" fillId="10" borderId="33" xfId="0" applyNumberFormat="1" applyFont="1" applyFill="1" applyBorder="1" applyAlignment="1">
      <alignment horizontal="center" vertical="center" shrinkToFit="1"/>
    </xf>
    <xf numFmtId="165" fontId="4" fillId="10" borderId="34" xfId="0" applyNumberFormat="1" applyFont="1" applyFill="1" applyBorder="1" applyAlignment="1">
      <alignment horizontal="center" vertical="center" shrinkToFit="1"/>
    </xf>
    <xf numFmtId="165" fontId="4" fillId="10" borderId="35" xfId="0" applyNumberFormat="1" applyFont="1" applyFill="1" applyBorder="1" applyAlignment="1">
      <alignment horizontal="center" vertical="center" shrinkToFit="1"/>
    </xf>
    <xf numFmtId="165" fontId="5" fillId="11" borderId="33" xfId="0" applyNumberFormat="1" applyFont="1" applyFill="1" applyBorder="1" applyAlignment="1">
      <alignment horizontal="center" vertical="center" shrinkToFit="1"/>
    </xf>
    <xf numFmtId="165" fontId="5" fillId="11" borderId="34" xfId="0" applyNumberFormat="1" applyFont="1" applyFill="1" applyBorder="1" applyAlignment="1">
      <alignment horizontal="center" vertical="center" shrinkToFit="1"/>
    </xf>
    <xf numFmtId="165" fontId="5" fillId="11" borderId="35" xfId="0" applyNumberFormat="1" applyFont="1" applyFill="1" applyBorder="1" applyAlignment="1">
      <alignment horizontal="center" vertical="center" shrinkToFit="1"/>
    </xf>
    <xf numFmtId="165" fontId="4" fillId="12" borderId="33" xfId="0" applyNumberFormat="1" applyFont="1" applyFill="1" applyBorder="1" applyAlignment="1">
      <alignment horizontal="center" vertical="center" shrinkToFit="1"/>
    </xf>
    <xf numFmtId="165" fontId="4" fillId="12" borderId="34" xfId="0" applyNumberFormat="1" applyFont="1" applyFill="1" applyBorder="1" applyAlignment="1">
      <alignment horizontal="center" vertical="center" shrinkToFit="1"/>
    </xf>
    <xf numFmtId="165" fontId="4" fillId="12" borderId="35" xfId="0" applyNumberFormat="1" applyFont="1" applyFill="1" applyBorder="1" applyAlignment="1">
      <alignment horizontal="center" vertical="center" shrinkToFit="1"/>
    </xf>
    <xf numFmtId="165" fontId="4" fillId="0" borderId="1" xfId="0" applyNumberFormat="1" applyFont="1" applyFill="1" applyBorder="1" applyAlignment="1">
      <alignment horizontal="center" vertical="center" shrinkToFit="1"/>
    </xf>
    <xf numFmtId="165" fontId="5" fillId="3" borderId="14" xfId="0" applyNumberFormat="1" applyFont="1" applyFill="1" applyBorder="1" applyAlignment="1">
      <alignment horizontal="center" shrinkToFit="1"/>
    </xf>
    <xf numFmtId="165" fontId="5" fillId="3" borderId="24" xfId="0" applyNumberFormat="1" applyFont="1" applyFill="1" applyBorder="1" applyAlignment="1">
      <alignment horizontal="center" shrinkToFit="1"/>
    </xf>
    <xf numFmtId="165" fontId="4" fillId="0" borderId="2" xfId="0" applyNumberFormat="1" applyFont="1" applyFill="1" applyBorder="1" applyAlignment="1">
      <alignment horizontal="center" vertical="center" shrinkToFit="1"/>
    </xf>
    <xf numFmtId="165" fontId="4" fillId="0" borderId="3" xfId="0" applyNumberFormat="1" applyFont="1" applyFill="1" applyBorder="1" applyAlignment="1">
      <alignment horizontal="center" vertical="center" shrinkToFit="1"/>
    </xf>
    <xf numFmtId="165" fontId="4" fillId="0" borderId="10" xfId="0" applyNumberFormat="1" applyFont="1" applyFill="1" applyBorder="1" applyAlignment="1">
      <alignment horizontal="center" vertical="center" shrinkToFit="1"/>
    </xf>
    <xf numFmtId="165" fontId="4" fillId="0" borderId="12" xfId="0" applyNumberFormat="1" applyFont="1" applyFill="1" applyBorder="1" applyAlignment="1">
      <alignment horizontal="center" vertical="center" shrinkToFit="1"/>
    </xf>
    <xf numFmtId="165" fontId="5" fillId="2" borderId="14" xfId="0" applyNumberFormat="1" applyFont="1" applyFill="1" applyBorder="1" applyAlignment="1">
      <alignment horizontal="center" shrinkToFit="1"/>
    </xf>
    <xf numFmtId="165" fontId="5" fillId="2" borderId="24" xfId="0" applyNumberFormat="1" applyFont="1" applyFill="1" applyBorder="1" applyAlignment="1">
      <alignment horizontal="center" shrinkToFi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165" fontId="4" fillId="6" borderId="33" xfId="0" applyNumberFormat="1" applyFont="1" applyFill="1" applyBorder="1" applyAlignment="1">
      <alignment horizontal="center" vertical="center"/>
    </xf>
    <xf numFmtId="165" fontId="4" fillId="6" borderId="34" xfId="0" applyNumberFormat="1" applyFont="1" applyFill="1" applyBorder="1" applyAlignment="1">
      <alignment horizontal="center" vertical="center"/>
    </xf>
    <xf numFmtId="165" fontId="4" fillId="6" borderId="35" xfId="0" applyNumberFormat="1" applyFont="1" applyFill="1" applyBorder="1" applyAlignment="1">
      <alignment horizontal="center" vertical="center"/>
    </xf>
    <xf numFmtId="165" fontId="4" fillId="7" borderId="33" xfId="0" applyNumberFormat="1" applyFont="1" applyFill="1" applyBorder="1" applyAlignment="1">
      <alignment horizontal="center" vertical="center" shrinkToFit="1"/>
    </xf>
    <xf numFmtId="165" fontId="4" fillId="7" borderId="34" xfId="0" applyNumberFormat="1" applyFont="1" applyFill="1" applyBorder="1" applyAlignment="1">
      <alignment horizontal="center" vertical="center" shrinkToFit="1"/>
    </xf>
    <xf numFmtId="165" fontId="4" fillId="7" borderId="35" xfId="0" applyNumberFormat="1" applyFont="1" applyFill="1" applyBorder="1" applyAlignment="1">
      <alignment horizontal="center" vertical="center" shrinkToFit="1"/>
    </xf>
    <xf numFmtId="165" fontId="5" fillId="8" borderId="33" xfId="0" applyNumberFormat="1" applyFont="1" applyFill="1" applyBorder="1" applyAlignment="1">
      <alignment horizontal="center" vertical="center" shrinkToFit="1"/>
    </xf>
    <xf numFmtId="165" fontId="5" fillId="8" borderId="34" xfId="0" applyNumberFormat="1" applyFont="1" applyFill="1" applyBorder="1" applyAlignment="1">
      <alignment horizontal="center" vertical="center" shrinkToFit="1"/>
    </xf>
    <xf numFmtId="165" fontId="5" fillId="8" borderId="35" xfId="0" applyNumberFormat="1" applyFont="1" applyFill="1" applyBorder="1" applyAlignment="1">
      <alignment horizontal="center" vertical="center" shrinkToFit="1"/>
    </xf>
    <xf numFmtId="0" fontId="4" fillId="0" borderId="10" xfId="2" applyFont="1" applyFill="1" applyBorder="1" applyAlignment="1">
      <alignment horizontal="left" wrapText="1"/>
    </xf>
    <xf numFmtId="0" fontId="5" fillId="0" borderId="11" xfId="0" applyFont="1" applyBorder="1" applyAlignment="1"/>
    <xf numFmtId="0" fontId="4" fillId="2" borderId="5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4" fillId="4" borderId="5" xfId="2" applyFont="1" applyFill="1" applyBorder="1" applyAlignment="1">
      <alignment horizontal="left" vertical="center"/>
    </xf>
    <xf numFmtId="0" fontId="4" fillId="4" borderId="0" xfId="0" applyFont="1" applyFill="1" applyBorder="1" applyAlignment="1"/>
    <xf numFmtId="0" fontId="4" fillId="4" borderId="6" xfId="0" applyFont="1" applyFill="1" applyBorder="1" applyAlignment="1"/>
    <xf numFmtId="0" fontId="4" fillId="3" borderId="7" xfId="0" applyFont="1" applyFill="1" applyBorder="1" applyAlignment="1">
      <alignment wrapText="1"/>
    </xf>
    <xf numFmtId="0" fontId="5" fillId="3" borderId="7" xfId="0" applyFont="1" applyFill="1" applyBorder="1" applyAlignment="1"/>
    <xf numFmtId="0" fontId="5" fillId="0" borderId="1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 shrinkToFit="1"/>
    </xf>
    <xf numFmtId="165" fontId="5" fillId="0" borderId="7" xfId="0" applyNumberFormat="1" applyFont="1" applyFill="1" applyBorder="1" applyAlignment="1">
      <alignment horizontal="center" vertical="center" shrinkToFit="1"/>
    </xf>
    <xf numFmtId="165" fontId="5" fillId="0" borderId="8" xfId="0" applyNumberFormat="1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6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4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5" fillId="0" borderId="4" xfId="2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14" xfId="0" quotePrefix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165" fontId="5" fillId="4" borderId="14" xfId="0" applyNumberFormat="1" applyFont="1" applyFill="1" applyBorder="1" applyAlignment="1">
      <alignment horizontal="center" shrinkToFit="1"/>
    </xf>
    <xf numFmtId="165" fontId="5" fillId="4" borderId="24" xfId="0" applyNumberFormat="1" applyFont="1" applyFill="1" applyBorder="1" applyAlignment="1">
      <alignment horizontal="center" shrinkToFit="1"/>
    </xf>
    <xf numFmtId="165" fontId="4" fillId="0" borderId="5" xfId="0" applyNumberFormat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 shrinkToFit="1"/>
    </xf>
    <xf numFmtId="165" fontId="5" fillId="0" borderId="5" xfId="0" applyNumberFormat="1" applyFont="1" applyFill="1" applyBorder="1" applyAlignment="1">
      <alignment horizontal="center" vertical="center" shrinkToFit="1"/>
    </xf>
    <xf numFmtId="165" fontId="5" fillId="0" borderId="10" xfId="0" applyNumberFormat="1" applyFont="1" applyFill="1" applyBorder="1" applyAlignment="1">
      <alignment horizontal="center" vertical="center" shrinkToFit="1"/>
    </xf>
    <xf numFmtId="165" fontId="5" fillId="3" borderId="13" xfId="0" applyNumberFormat="1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vertical="center"/>
    </xf>
    <xf numFmtId="165" fontId="4" fillId="0" borderId="26" xfId="0" applyNumberFormat="1" applyFont="1" applyFill="1" applyBorder="1" applyAlignment="1">
      <alignment horizontal="center" vertical="center" shrinkToFit="1"/>
    </xf>
    <xf numFmtId="165" fontId="4" fillId="0" borderId="27" xfId="0" applyNumberFormat="1" applyFont="1" applyFill="1" applyBorder="1" applyAlignment="1">
      <alignment horizontal="center" vertical="center" shrinkToFit="1"/>
    </xf>
    <xf numFmtId="165" fontId="4" fillId="0" borderId="28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vertical="center"/>
    </xf>
    <xf numFmtId="165" fontId="5" fillId="2" borderId="13" xfId="0" applyNumberFormat="1" applyFont="1" applyFill="1" applyBorder="1" applyAlignment="1">
      <alignment horizontal="center" shrinkToFit="1"/>
    </xf>
    <xf numFmtId="165" fontId="4" fillId="0" borderId="9" xfId="0" applyNumberFormat="1" applyFont="1" applyFill="1" applyBorder="1" applyAlignment="1">
      <alignment horizontal="center" vertical="center" shrinkToFit="1"/>
    </xf>
    <xf numFmtId="165" fontId="4" fillId="0" borderId="11" xfId="0" applyNumberFormat="1" applyFont="1" applyFill="1" applyBorder="1" applyAlignment="1">
      <alignment horizontal="center" vertical="center" shrinkToFit="1"/>
    </xf>
    <xf numFmtId="165" fontId="5" fillId="0" borderId="33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165" fontId="5" fillId="4" borderId="13" xfId="0" applyNumberFormat="1" applyFont="1" applyFill="1" applyBorder="1" applyAlignment="1">
      <alignment horizontal="center" shrinkToFit="1"/>
    </xf>
    <xf numFmtId="0" fontId="5" fillId="0" borderId="0" xfId="0" applyFont="1" applyFill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5" fontId="5" fillId="0" borderId="8" xfId="0" applyNumberFormat="1" applyFont="1" applyFill="1" applyBorder="1" applyAlignment="1">
      <alignment horizontal="center" vertical="center"/>
    </xf>
    <xf numFmtId="165" fontId="4" fillId="8" borderId="33" xfId="0" applyNumberFormat="1" applyFont="1" applyFill="1" applyBorder="1" applyAlignment="1">
      <alignment horizontal="center" vertical="center"/>
    </xf>
    <xf numFmtId="165" fontId="4" fillId="8" borderId="34" xfId="0" applyNumberFormat="1" applyFont="1" applyFill="1" applyBorder="1" applyAlignment="1">
      <alignment horizontal="center" vertical="center"/>
    </xf>
    <xf numFmtId="165" fontId="4" fillId="8" borderId="35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65" fontId="4" fillId="3" borderId="14" xfId="0" applyNumberFormat="1" applyFont="1" applyFill="1" applyBorder="1" applyAlignment="1">
      <alignment horizontal="center" shrinkToFit="1"/>
    </xf>
    <xf numFmtId="165" fontId="4" fillId="3" borderId="24" xfId="0" applyNumberFormat="1" applyFont="1" applyFill="1" applyBorder="1" applyAlignment="1">
      <alignment horizontal="center" shrinkToFit="1"/>
    </xf>
    <xf numFmtId="165" fontId="4" fillId="2" borderId="14" xfId="0" applyNumberFormat="1" applyFont="1" applyFill="1" applyBorder="1" applyAlignment="1">
      <alignment horizontal="center" shrinkToFit="1"/>
    </xf>
    <xf numFmtId="165" fontId="4" fillId="2" borderId="24" xfId="0" applyNumberFormat="1" applyFont="1" applyFill="1" applyBorder="1" applyAlignment="1">
      <alignment horizontal="center" shrinkToFit="1"/>
    </xf>
    <xf numFmtId="165" fontId="4" fillId="4" borderId="14" xfId="0" applyNumberFormat="1" applyFont="1" applyFill="1" applyBorder="1" applyAlignment="1">
      <alignment horizontal="center" shrinkToFit="1"/>
    </xf>
    <xf numFmtId="165" fontId="4" fillId="4" borderId="24" xfId="0" applyNumberFormat="1" applyFont="1" applyFill="1" applyBorder="1" applyAlignment="1">
      <alignment horizontal="center" shrinkToFit="1"/>
    </xf>
  </cellXfs>
  <cellStyles count="4">
    <cellStyle name="Comma" xfId="1" builtinId="3"/>
    <cellStyle name="Normal" xfId="0" builtinId="0"/>
    <cellStyle name="Normal_Sheet1" xfId="2"/>
    <cellStyle name="Percent" xfId="3" builtinId="5"/>
  </cellStyles>
  <dxfs count="17">
    <dxf>
      <font>
        <condense val="0"/>
        <extend val="0"/>
        <color indexed="26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ont>
        <condense val="0"/>
        <extend val="0"/>
        <color indexed="26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ont>
        <condense val="0"/>
        <extend val="0"/>
        <color indexed="26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ont>
        <condense val="0"/>
        <extend val="0"/>
        <color indexed="26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ont>
        <condense val="0"/>
        <extend val="0"/>
        <color indexed="26"/>
      </font>
      <fill>
        <patternFill>
          <bgColor indexed="10"/>
        </patternFill>
      </fill>
    </dxf>
    <dxf>
      <font>
        <condense val="0"/>
        <extend val="0"/>
        <color indexed="26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ont>
        <condense val="0"/>
        <extend val="0"/>
        <color indexed="26"/>
      </font>
      <fill>
        <patternFill>
          <bgColor indexed="10"/>
        </patternFill>
      </fill>
    </dxf>
    <dxf>
      <font>
        <condense val="0"/>
        <extend val="0"/>
        <color indexed="26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371475</xdr:colOff>
      <xdr:row>90</xdr:row>
      <xdr:rowOff>152400</xdr:rowOff>
    </xdr:to>
    <xdr:sp macro="" textlink="">
      <xdr:nvSpPr>
        <xdr:cNvPr id="6640" name="AutoShape 1"/>
        <xdr:cNvSpPr>
          <a:spLocks/>
        </xdr:cNvSpPr>
      </xdr:nvSpPr>
      <xdr:spPr bwMode="auto">
        <a:xfrm>
          <a:off x="2543175" y="638175"/>
          <a:ext cx="142875" cy="10963275"/>
        </a:xfrm>
        <a:prstGeom prst="leftBrace">
          <a:avLst>
            <a:gd name="adj1" fmla="val 639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85725</xdr:colOff>
      <xdr:row>2</xdr:row>
      <xdr:rowOff>28575</xdr:rowOff>
    </xdr:from>
    <xdr:to>
      <xdr:col>2</xdr:col>
      <xdr:colOff>352425</xdr:colOff>
      <xdr:row>94</xdr:row>
      <xdr:rowOff>142875</xdr:rowOff>
    </xdr:to>
    <xdr:sp macro="" textlink="">
      <xdr:nvSpPr>
        <xdr:cNvPr id="6641" name="AutoShape 2"/>
        <xdr:cNvSpPr>
          <a:spLocks/>
        </xdr:cNvSpPr>
      </xdr:nvSpPr>
      <xdr:spPr bwMode="auto">
        <a:xfrm>
          <a:off x="1181100" y="638175"/>
          <a:ext cx="133350" cy="11601450"/>
        </a:xfrm>
        <a:prstGeom prst="leftBrace">
          <a:avLst>
            <a:gd name="adj1" fmla="val 725000"/>
            <a:gd name="adj2" fmla="val 5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152400</xdr:colOff>
      <xdr:row>98</xdr:row>
      <xdr:rowOff>9525</xdr:rowOff>
    </xdr:from>
    <xdr:to>
      <xdr:col>0</xdr:col>
      <xdr:colOff>152400</xdr:colOff>
      <xdr:row>104</xdr:row>
      <xdr:rowOff>133350</xdr:rowOff>
    </xdr:to>
    <xdr:sp macro="" textlink="">
      <xdr:nvSpPr>
        <xdr:cNvPr id="6642" name="Line 3"/>
        <xdr:cNvSpPr>
          <a:spLocks noChangeShapeType="1"/>
        </xdr:cNvSpPr>
      </xdr:nvSpPr>
      <xdr:spPr bwMode="auto">
        <a:xfrm>
          <a:off x="152400" y="12753975"/>
          <a:ext cx="0" cy="10953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285750</xdr:colOff>
      <xdr:row>98</xdr:row>
      <xdr:rowOff>9525</xdr:rowOff>
    </xdr:from>
    <xdr:to>
      <xdr:col>1</xdr:col>
      <xdr:colOff>295275</xdr:colOff>
      <xdr:row>99</xdr:row>
      <xdr:rowOff>0</xdr:rowOff>
    </xdr:to>
    <xdr:sp macro="" textlink="">
      <xdr:nvSpPr>
        <xdr:cNvPr id="6643" name="Line 4"/>
        <xdr:cNvSpPr>
          <a:spLocks noChangeShapeType="1"/>
        </xdr:cNvSpPr>
      </xdr:nvSpPr>
      <xdr:spPr bwMode="auto">
        <a:xfrm>
          <a:off x="600075" y="12753975"/>
          <a:ext cx="9525" cy="152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371475</xdr:colOff>
      <xdr:row>90</xdr:row>
      <xdr:rowOff>152400</xdr:rowOff>
    </xdr:to>
    <xdr:sp macro="" textlink="">
      <xdr:nvSpPr>
        <xdr:cNvPr id="7499" name="AutoShape 1"/>
        <xdr:cNvSpPr>
          <a:spLocks/>
        </xdr:cNvSpPr>
      </xdr:nvSpPr>
      <xdr:spPr bwMode="auto">
        <a:xfrm>
          <a:off x="2543175" y="628650"/>
          <a:ext cx="142875" cy="11153775"/>
        </a:xfrm>
        <a:prstGeom prst="leftBrace">
          <a:avLst>
            <a:gd name="adj1" fmla="val 650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85725</xdr:colOff>
      <xdr:row>2</xdr:row>
      <xdr:rowOff>28575</xdr:rowOff>
    </xdr:from>
    <xdr:to>
      <xdr:col>2</xdr:col>
      <xdr:colOff>352425</xdr:colOff>
      <xdr:row>94</xdr:row>
      <xdr:rowOff>142875</xdr:rowOff>
    </xdr:to>
    <xdr:sp macro="" textlink="">
      <xdr:nvSpPr>
        <xdr:cNvPr id="7500" name="AutoShape 2"/>
        <xdr:cNvSpPr>
          <a:spLocks/>
        </xdr:cNvSpPr>
      </xdr:nvSpPr>
      <xdr:spPr bwMode="auto">
        <a:xfrm>
          <a:off x="1181100" y="657225"/>
          <a:ext cx="133350" cy="11763375"/>
        </a:xfrm>
        <a:prstGeom prst="leftBrace">
          <a:avLst>
            <a:gd name="adj1" fmla="val 735119"/>
            <a:gd name="adj2" fmla="val 5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152400</xdr:colOff>
      <xdr:row>98</xdr:row>
      <xdr:rowOff>9525</xdr:rowOff>
    </xdr:from>
    <xdr:to>
      <xdr:col>0</xdr:col>
      <xdr:colOff>152400</xdr:colOff>
      <xdr:row>104</xdr:row>
      <xdr:rowOff>133350</xdr:rowOff>
    </xdr:to>
    <xdr:sp macro="" textlink="">
      <xdr:nvSpPr>
        <xdr:cNvPr id="7501" name="Line 3"/>
        <xdr:cNvSpPr>
          <a:spLocks noChangeShapeType="1"/>
        </xdr:cNvSpPr>
      </xdr:nvSpPr>
      <xdr:spPr bwMode="auto">
        <a:xfrm>
          <a:off x="152400" y="12934950"/>
          <a:ext cx="0" cy="10953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285750</xdr:colOff>
      <xdr:row>98</xdr:row>
      <xdr:rowOff>9525</xdr:rowOff>
    </xdr:from>
    <xdr:to>
      <xdr:col>1</xdr:col>
      <xdr:colOff>295275</xdr:colOff>
      <xdr:row>99</xdr:row>
      <xdr:rowOff>0</xdr:rowOff>
    </xdr:to>
    <xdr:sp macro="" textlink="">
      <xdr:nvSpPr>
        <xdr:cNvPr id="7502" name="Line 4"/>
        <xdr:cNvSpPr>
          <a:spLocks noChangeShapeType="1"/>
        </xdr:cNvSpPr>
      </xdr:nvSpPr>
      <xdr:spPr bwMode="auto">
        <a:xfrm>
          <a:off x="600075" y="12934950"/>
          <a:ext cx="9525" cy="152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371475</xdr:colOff>
      <xdr:row>90</xdr:row>
      <xdr:rowOff>152400</xdr:rowOff>
    </xdr:to>
    <xdr:sp macro="" textlink="">
      <xdr:nvSpPr>
        <xdr:cNvPr id="5276" name="AutoShape 1"/>
        <xdr:cNvSpPr>
          <a:spLocks/>
        </xdr:cNvSpPr>
      </xdr:nvSpPr>
      <xdr:spPr bwMode="auto">
        <a:xfrm>
          <a:off x="2543175" y="638175"/>
          <a:ext cx="142875" cy="10963275"/>
        </a:xfrm>
        <a:prstGeom prst="leftBrace">
          <a:avLst>
            <a:gd name="adj1" fmla="val 639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85725</xdr:colOff>
      <xdr:row>2</xdr:row>
      <xdr:rowOff>28575</xdr:rowOff>
    </xdr:from>
    <xdr:to>
      <xdr:col>2</xdr:col>
      <xdr:colOff>352425</xdr:colOff>
      <xdr:row>94</xdr:row>
      <xdr:rowOff>142875</xdr:rowOff>
    </xdr:to>
    <xdr:sp macro="" textlink="">
      <xdr:nvSpPr>
        <xdr:cNvPr id="5277" name="AutoShape 2"/>
        <xdr:cNvSpPr>
          <a:spLocks/>
        </xdr:cNvSpPr>
      </xdr:nvSpPr>
      <xdr:spPr bwMode="auto">
        <a:xfrm>
          <a:off x="1181100" y="638175"/>
          <a:ext cx="133350" cy="11601450"/>
        </a:xfrm>
        <a:prstGeom prst="leftBrace">
          <a:avLst>
            <a:gd name="adj1" fmla="val 725000"/>
            <a:gd name="adj2" fmla="val 5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152400</xdr:colOff>
      <xdr:row>98</xdr:row>
      <xdr:rowOff>9525</xdr:rowOff>
    </xdr:from>
    <xdr:to>
      <xdr:col>0</xdr:col>
      <xdr:colOff>152400</xdr:colOff>
      <xdr:row>104</xdr:row>
      <xdr:rowOff>133350</xdr:rowOff>
    </xdr:to>
    <xdr:sp macro="" textlink="">
      <xdr:nvSpPr>
        <xdr:cNvPr id="5278" name="Line 3"/>
        <xdr:cNvSpPr>
          <a:spLocks noChangeShapeType="1"/>
        </xdr:cNvSpPr>
      </xdr:nvSpPr>
      <xdr:spPr bwMode="auto">
        <a:xfrm>
          <a:off x="152400" y="12753975"/>
          <a:ext cx="0" cy="10953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285750</xdr:colOff>
      <xdr:row>98</xdr:row>
      <xdr:rowOff>9525</xdr:rowOff>
    </xdr:from>
    <xdr:to>
      <xdr:col>1</xdr:col>
      <xdr:colOff>295275</xdr:colOff>
      <xdr:row>99</xdr:row>
      <xdr:rowOff>0</xdr:rowOff>
    </xdr:to>
    <xdr:sp macro="" textlink="">
      <xdr:nvSpPr>
        <xdr:cNvPr id="5279" name="Line 4"/>
        <xdr:cNvSpPr>
          <a:spLocks noChangeShapeType="1"/>
        </xdr:cNvSpPr>
      </xdr:nvSpPr>
      <xdr:spPr bwMode="auto">
        <a:xfrm>
          <a:off x="600075" y="12753975"/>
          <a:ext cx="9525" cy="152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371475</xdr:colOff>
      <xdr:row>90</xdr:row>
      <xdr:rowOff>152400</xdr:rowOff>
    </xdr:to>
    <xdr:sp macro="" textlink="">
      <xdr:nvSpPr>
        <xdr:cNvPr id="8435" name="AutoShape 1"/>
        <xdr:cNvSpPr>
          <a:spLocks/>
        </xdr:cNvSpPr>
      </xdr:nvSpPr>
      <xdr:spPr bwMode="auto">
        <a:xfrm>
          <a:off x="2543175" y="638175"/>
          <a:ext cx="142875" cy="10963275"/>
        </a:xfrm>
        <a:prstGeom prst="leftBrace">
          <a:avLst>
            <a:gd name="adj1" fmla="val 639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85725</xdr:colOff>
      <xdr:row>2</xdr:row>
      <xdr:rowOff>28575</xdr:rowOff>
    </xdr:from>
    <xdr:to>
      <xdr:col>2</xdr:col>
      <xdr:colOff>352425</xdr:colOff>
      <xdr:row>94</xdr:row>
      <xdr:rowOff>142875</xdr:rowOff>
    </xdr:to>
    <xdr:sp macro="" textlink="">
      <xdr:nvSpPr>
        <xdr:cNvPr id="8436" name="AutoShape 2"/>
        <xdr:cNvSpPr>
          <a:spLocks/>
        </xdr:cNvSpPr>
      </xdr:nvSpPr>
      <xdr:spPr bwMode="auto">
        <a:xfrm>
          <a:off x="1181100" y="638175"/>
          <a:ext cx="133350" cy="11601450"/>
        </a:xfrm>
        <a:prstGeom prst="leftBrace">
          <a:avLst>
            <a:gd name="adj1" fmla="val 725000"/>
            <a:gd name="adj2" fmla="val 5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152400</xdr:colOff>
      <xdr:row>98</xdr:row>
      <xdr:rowOff>9525</xdr:rowOff>
    </xdr:from>
    <xdr:to>
      <xdr:col>0</xdr:col>
      <xdr:colOff>152400</xdr:colOff>
      <xdr:row>104</xdr:row>
      <xdr:rowOff>133350</xdr:rowOff>
    </xdr:to>
    <xdr:sp macro="" textlink="">
      <xdr:nvSpPr>
        <xdr:cNvPr id="8437" name="Line 3"/>
        <xdr:cNvSpPr>
          <a:spLocks noChangeShapeType="1"/>
        </xdr:cNvSpPr>
      </xdr:nvSpPr>
      <xdr:spPr bwMode="auto">
        <a:xfrm>
          <a:off x="152400" y="12753975"/>
          <a:ext cx="0" cy="10953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285750</xdr:colOff>
      <xdr:row>98</xdr:row>
      <xdr:rowOff>9525</xdr:rowOff>
    </xdr:from>
    <xdr:to>
      <xdr:col>1</xdr:col>
      <xdr:colOff>295275</xdr:colOff>
      <xdr:row>99</xdr:row>
      <xdr:rowOff>0</xdr:rowOff>
    </xdr:to>
    <xdr:sp macro="" textlink="">
      <xdr:nvSpPr>
        <xdr:cNvPr id="8438" name="Line 4"/>
        <xdr:cNvSpPr>
          <a:spLocks noChangeShapeType="1"/>
        </xdr:cNvSpPr>
      </xdr:nvSpPr>
      <xdr:spPr bwMode="auto">
        <a:xfrm>
          <a:off x="600075" y="12753975"/>
          <a:ext cx="9525" cy="152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371475</xdr:colOff>
      <xdr:row>90</xdr:row>
      <xdr:rowOff>152400</xdr:rowOff>
    </xdr:to>
    <xdr:sp macro="" textlink="">
      <xdr:nvSpPr>
        <xdr:cNvPr id="1312" name="AutoShape 6"/>
        <xdr:cNvSpPr>
          <a:spLocks/>
        </xdr:cNvSpPr>
      </xdr:nvSpPr>
      <xdr:spPr bwMode="auto">
        <a:xfrm>
          <a:off x="2543175" y="638175"/>
          <a:ext cx="142875" cy="10963275"/>
        </a:xfrm>
        <a:prstGeom prst="leftBrace">
          <a:avLst>
            <a:gd name="adj1" fmla="val 639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85725</xdr:colOff>
      <xdr:row>2</xdr:row>
      <xdr:rowOff>28575</xdr:rowOff>
    </xdr:from>
    <xdr:to>
      <xdr:col>2</xdr:col>
      <xdr:colOff>352425</xdr:colOff>
      <xdr:row>94</xdr:row>
      <xdr:rowOff>142875</xdr:rowOff>
    </xdr:to>
    <xdr:sp macro="" textlink="">
      <xdr:nvSpPr>
        <xdr:cNvPr id="1313" name="AutoShape 7"/>
        <xdr:cNvSpPr>
          <a:spLocks/>
        </xdr:cNvSpPr>
      </xdr:nvSpPr>
      <xdr:spPr bwMode="auto">
        <a:xfrm>
          <a:off x="1181100" y="638175"/>
          <a:ext cx="133350" cy="11601450"/>
        </a:xfrm>
        <a:prstGeom prst="leftBrace">
          <a:avLst>
            <a:gd name="adj1" fmla="val 725000"/>
            <a:gd name="adj2" fmla="val 5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152400</xdr:colOff>
      <xdr:row>98</xdr:row>
      <xdr:rowOff>9525</xdr:rowOff>
    </xdr:from>
    <xdr:to>
      <xdr:col>0</xdr:col>
      <xdr:colOff>152400</xdr:colOff>
      <xdr:row>104</xdr:row>
      <xdr:rowOff>133350</xdr:rowOff>
    </xdr:to>
    <xdr:sp macro="" textlink="">
      <xdr:nvSpPr>
        <xdr:cNvPr id="1314" name="Line 8"/>
        <xdr:cNvSpPr>
          <a:spLocks noChangeShapeType="1"/>
        </xdr:cNvSpPr>
      </xdr:nvSpPr>
      <xdr:spPr bwMode="auto">
        <a:xfrm>
          <a:off x="152400" y="12753975"/>
          <a:ext cx="0" cy="10953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285750</xdr:colOff>
      <xdr:row>98</xdr:row>
      <xdr:rowOff>9525</xdr:rowOff>
    </xdr:from>
    <xdr:to>
      <xdr:col>1</xdr:col>
      <xdr:colOff>295275</xdr:colOff>
      <xdr:row>99</xdr:row>
      <xdr:rowOff>0</xdr:rowOff>
    </xdr:to>
    <xdr:sp macro="" textlink="">
      <xdr:nvSpPr>
        <xdr:cNvPr id="1315" name="Line 9"/>
        <xdr:cNvSpPr>
          <a:spLocks noChangeShapeType="1"/>
        </xdr:cNvSpPr>
      </xdr:nvSpPr>
      <xdr:spPr bwMode="auto">
        <a:xfrm>
          <a:off x="600075" y="12753975"/>
          <a:ext cx="9525" cy="152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371475</xdr:colOff>
      <xdr:row>90</xdr:row>
      <xdr:rowOff>152400</xdr:rowOff>
    </xdr:to>
    <xdr:sp macro="" textlink="">
      <xdr:nvSpPr>
        <xdr:cNvPr id="12878" name="AutoShape 1"/>
        <xdr:cNvSpPr>
          <a:spLocks/>
        </xdr:cNvSpPr>
      </xdr:nvSpPr>
      <xdr:spPr bwMode="auto">
        <a:xfrm>
          <a:off x="2543175" y="638175"/>
          <a:ext cx="142875" cy="10963275"/>
        </a:xfrm>
        <a:prstGeom prst="leftBrace">
          <a:avLst>
            <a:gd name="adj1" fmla="val 639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85725</xdr:colOff>
      <xdr:row>2</xdr:row>
      <xdr:rowOff>28575</xdr:rowOff>
    </xdr:from>
    <xdr:to>
      <xdr:col>2</xdr:col>
      <xdr:colOff>352425</xdr:colOff>
      <xdr:row>94</xdr:row>
      <xdr:rowOff>142875</xdr:rowOff>
    </xdr:to>
    <xdr:sp macro="" textlink="">
      <xdr:nvSpPr>
        <xdr:cNvPr id="12879" name="AutoShape 2"/>
        <xdr:cNvSpPr>
          <a:spLocks/>
        </xdr:cNvSpPr>
      </xdr:nvSpPr>
      <xdr:spPr bwMode="auto">
        <a:xfrm>
          <a:off x="1181100" y="638175"/>
          <a:ext cx="133350" cy="11601450"/>
        </a:xfrm>
        <a:prstGeom prst="leftBrace">
          <a:avLst>
            <a:gd name="adj1" fmla="val 725000"/>
            <a:gd name="adj2" fmla="val 5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152400</xdr:colOff>
      <xdr:row>98</xdr:row>
      <xdr:rowOff>9525</xdr:rowOff>
    </xdr:from>
    <xdr:to>
      <xdr:col>0</xdr:col>
      <xdr:colOff>152400</xdr:colOff>
      <xdr:row>104</xdr:row>
      <xdr:rowOff>133350</xdr:rowOff>
    </xdr:to>
    <xdr:sp macro="" textlink="">
      <xdr:nvSpPr>
        <xdr:cNvPr id="12880" name="Line 3"/>
        <xdr:cNvSpPr>
          <a:spLocks noChangeShapeType="1"/>
        </xdr:cNvSpPr>
      </xdr:nvSpPr>
      <xdr:spPr bwMode="auto">
        <a:xfrm>
          <a:off x="152400" y="12753975"/>
          <a:ext cx="0" cy="10953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285750</xdr:colOff>
      <xdr:row>98</xdr:row>
      <xdr:rowOff>9525</xdr:rowOff>
    </xdr:from>
    <xdr:to>
      <xdr:col>1</xdr:col>
      <xdr:colOff>295275</xdr:colOff>
      <xdr:row>99</xdr:row>
      <xdr:rowOff>0</xdr:rowOff>
    </xdr:to>
    <xdr:sp macro="" textlink="">
      <xdr:nvSpPr>
        <xdr:cNvPr id="12881" name="Line 4"/>
        <xdr:cNvSpPr>
          <a:spLocks noChangeShapeType="1"/>
        </xdr:cNvSpPr>
      </xdr:nvSpPr>
      <xdr:spPr bwMode="auto">
        <a:xfrm>
          <a:off x="600075" y="12753975"/>
          <a:ext cx="9525" cy="152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371475</xdr:colOff>
      <xdr:row>90</xdr:row>
      <xdr:rowOff>152400</xdr:rowOff>
    </xdr:to>
    <xdr:sp macro="" textlink="">
      <xdr:nvSpPr>
        <xdr:cNvPr id="10898" name="AutoShape 1"/>
        <xdr:cNvSpPr>
          <a:spLocks/>
        </xdr:cNvSpPr>
      </xdr:nvSpPr>
      <xdr:spPr bwMode="auto">
        <a:xfrm>
          <a:off x="2543175" y="638175"/>
          <a:ext cx="142875" cy="11039475"/>
        </a:xfrm>
        <a:prstGeom prst="leftBrace">
          <a:avLst>
            <a:gd name="adj1" fmla="val 643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85725</xdr:colOff>
      <xdr:row>2</xdr:row>
      <xdr:rowOff>28575</xdr:rowOff>
    </xdr:from>
    <xdr:to>
      <xdr:col>2</xdr:col>
      <xdr:colOff>352425</xdr:colOff>
      <xdr:row>94</xdr:row>
      <xdr:rowOff>142875</xdr:rowOff>
    </xdr:to>
    <xdr:sp macro="" textlink="">
      <xdr:nvSpPr>
        <xdr:cNvPr id="10899" name="AutoShape 2"/>
        <xdr:cNvSpPr>
          <a:spLocks/>
        </xdr:cNvSpPr>
      </xdr:nvSpPr>
      <xdr:spPr bwMode="auto">
        <a:xfrm>
          <a:off x="1181100" y="638175"/>
          <a:ext cx="133350" cy="11677650"/>
        </a:xfrm>
        <a:prstGeom prst="leftBrace">
          <a:avLst>
            <a:gd name="adj1" fmla="val 729762"/>
            <a:gd name="adj2" fmla="val 5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152400</xdr:colOff>
      <xdr:row>98</xdr:row>
      <xdr:rowOff>9525</xdr:rowOff>
    </xdr:from>
    <xdr:to>
      <xdr:col>0</xdr:col>
      <xdr:colOff>152400</xdr:colOff>
      <xdr:row>104</xdr:row>
      <xdr:rowOff>133350</xdr:rowOff>
    </xdr:to>
    <xdr:sp macro="" textlink="">
      <xdr:nvSpPr>
        <xdr:cNvPr id="10900" name="Line 3"/>
        <xdr:cNvSpPr>
          <a:spLocks noChangeShapeType="1"/>
        </xdr:cNvSpPr>
      </xdr:nvSpPr>
      <xdr:spPr bwMode="auto">
        <a:xfrm>
          <a:off x="152400" y="12830175"/>
          <a:ext cx="0" cy="10953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285750</xdr:colOff>
      <xdr:row>98</xdr:row>
      <xdr:rowOff>9525</xdr:rowOff>
    </xdr:from>
    <xdr:to>
      <xdr:col>1</xdr:col>
      <xdr:colOff>295275</xdr:colOff>
      <xdr:row>99</xdr:row>
      <xdr:rowOff>0</xdr:rowOff>
    </xdr:to>
    <xdr:sp macro="" textlink="">
      <xdr:nvSpPr>
        <xdr:cNvPr id="10901" name="Line 4"/>
        <xdr:cNvSpPr>
          <a:spLocks noChangeShapeType="1"/>
        </xdr:cNvSpPr>
      </xdr:nvSpPr>
      <xdr:spPr bwMode="auto">
        <a:xfrm>
          <a:off x="600075" y="12830175"/>
          <a:ext cx="9525" cy="152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371475</xdr:colOff>
      <xdr:row>90</xdr:row>
      <xdr:rowOff>152400</xdr:rowOff>
    </xdr:to>
    <xdr:sp macro="" textlink="">
      <xdr:nvSpPr>
        <xdr:cNvPr id="11522" name="AutoShape 1"/>
        <xdr:cNvSpPr>
          <a:spLocks/>
        </xdr:cNvSpPr>
      </xdr:nvSpPr>
      <xdr:spPr bwMode="auto">
        <a:xfrm>
          <a:off x="2543175" y="638175"/>
          <a:ext cx="142875" cy="11039475"/>
        </a:xfrm>
        <a:prstGeom prst="leftBrace">
          <a:avLst>
            <a:gd name="adj1" fmla="val 643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85725</xdr:colOff>
      <xdr:row>2</xdr:row>
      <xdr:rowOff>28575</xdr:rowOff>
    </xdr:from>
    <xdr:to>
      <xdr:col>2</xdr:col>
      <xdr:colOff>352425</xdr:colOff>
      <xdr:row>94</xdr:row>
      <xdr:rowOff>142875</xdr:rowOff>
    </xdr:to>
    <xdr:sp macro="" textlink="">
      <xdr:nvSpPr>
        <xdr:cNvPr id="11523" name="AutoShape 2"/>
        <xdr:cNvSpPr>
          <a:spLocks/>
        </xdr:cNvSpPr>
      </xdr:nvSpPr>
      <xdr:spPr bwMode="auto">
        <a:xfrm>
          <a:off x="1181100" y="638175"/>
          <a:ext cx="133350" cy="11677650"/>
        </a:xfrm>
        <a:prstGeom prst="leftBrace">
          <a:avLst>
            <a:gd name="adj1" fmla="val 729762"/>
            <a:gd name="adj2" fmla="val 5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152400</xdr:colOff>
      <xdr:row>98</xdr:row>
      <xdr:rowOff>9525</xdr:rowOff>
    </xdr:from>
    <xdr:to>
      <xdr:col>0</xdr:col>
      <xdr:colOff>152400</xdr:colOff>
      <xdr:row>104</xdr:row>
      <xdr:rowOff>133350</xdr:rowOff>
    </xdr:to>
    <xdr:sp macro="" textlink="">
      <xdr:nvSpPr>
        <xdr:cNvPr id="11524" name="Line 3"/>
        <xdr:cNvSpPr>
          <a:spLocks noChangeShapeType="1"/>
        </xdr:cNvSpPr>
      </xdr:nvSpPr>
      <xdr:spPr bwMode="auto">
        <a:xfrm>
          <a:off x="152400" y="12830175"/>
          <a:ext cx="0" cy="10953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285750</xdr:colOff>
      <xdr:row>98</xdr:row>
      <xdr:rowOff>9525</xdr:rowOff>
    </xdr:from>
    <xdr:to>
      <xdr:col>1</xdr:col>
      <xdr:colOff>295275</xdr:colOff>
      <xdr:row>99</xdr:row>
      <xdr:rowOff>0</xdr:rowOff>
    </xdr:to>
    <xdr:sp macro="" textlink="">
      <xdr:nvSpPr>
        <xdr:cNvPr id="11525" name="Line 4"/>
        <xdr:cNvSpPr>
          <a:spLocks noChangeShapeType="1"/>
        </xdr:cNvSpPr>
      </xdr:nvSpPr>
      <xdr:spPr bwMode="auto">
        <a:xfrm>
          <a:off x="600075" y="12830175"/>
          <a:ext cx="9525" cy="152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371475</xdr:colOff>
      <xdr:row>90</xdr:row>
      <xdr:rowOff>152400</xdr:rowOff>
    </xdr:to>
    <xdr:sp macro="" textlink="">
      <xdr:nvSpPr>
        <xdr:cNvPr id="9488" name="AutoShape 1"/>
        <xdr:cNvSpPr>
          <a:spLocks/>
        </xdr:cNvSpPr>
      </xdr:nvSpPr>
      <xdr:spPr bwMode="auto">
        <a:xfrm>
          <a:off x="2543175" y="638175"/>
          <a:ext cx="142875" cy="11039475"/>
        </a:xfrm>
        <a:prstGeom prst="leftBrace">
          <a:avLst>
            <a:gd name="adj1" fmla="val 643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85725</xdr:colOff>
      <xdr:row>2</xdr:row>
      <xdr:rowOff>28575</xdr:rowOff>
    </xdr:from>
    <xdr:to>
      <xdr:col>2</xdr:col>
      <xdr:colOff>352425</xdr:colOff>
      <xdr:row>94</xdr:row>
      <xdr:rowOff>142875</xdr:rowOff>
    </xdr:to>
    <xdr:sp macro="" textlink="">
      <xdr:nvSpPr>
        <xdr:cNvPr id="9489" name="AutoShape 2"/>
        <xdr:cNvSpPr>
          <a:spLocks/>
        </xdr:cNvSpPr>
      </xdr:nvSpPr>
      <xdr:spPr bwMode="auto">
        <a:xfrm>
          <a:off x="1181100" y="638175"/>
          <a:ext cx="133350" cy="11677650"/>
        </a:xfrm>
        <a:prstGeom prst="leftBrace">
          <a:avLst>
            <a:gd name="adj1" fmla="val 729762"/>
            <a:gd name="adj2" fmla="val 5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152400</xdr:colOff>
      <xdr:row>98</xdr:row>
      <xdr:rowOff>9525</xdr:rowOff>
    </xdr:from>
    <xdr:to>
      <xdr:col>0</xdr:col>
      <xdr:colOff>152400</xdr:colOff>
      <xdr:row>104</xdr:row>
      <xdr:rowOff>133350</xdr:rowOff>
    </xdr:to>
    <xdr:sp macro="" textlink="">
      <xdr:nvSpPr>
        <xdr:cNvPr id="9490" name="Line 3"/>
        <xdr:cNvSpPr>
          <a:spLocks noChangeShapeType="1"/>
        </xdr:cNvSpPr>
      </xdr:nvSpPr>
      <xdr:spPr bwMode="auto">
        <a:xfrm>
          <a:off x="152400" y="12830175"/>
          <a:ext cx="0" cy="10953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285750</xdr:colOff>
      <xdr:row>98</xdr:row>
      <xdr:rowOff>9525</xdr:rowOff>
    </xdr:from>
    <xdr:to>
      <xdr:col>1</xdr:col>
      <xdr:colOff>295275</xdr:colOff>
      <xdr:row>99</xdr:row>
      <xdr:rowOff>0</xdr:rowOff>
    </xdr:to>
    <xdr:sp macro="" textlink="">
      <xdr:nvSpPr>
        <xdr:cNvPr id="9491" name="Line 4"/>
        <xdr:cNvSpPr>
          <a:spLocks noChangeShapeType="1"/>
        </xdr:cNvSpPr>
      </xdr:nvSpPr>
      <xdr:spPr bwMode="auto">
        <a:xfrm>
          <a:off x="600075" y="12830175"/>
          <a:ext cx="9525" cy="152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119"/>
  <sheetViews>
    <sheetView showZeros="0" zoomScaleNormal="75" zoomScaleSheetLayoutView="75" workbookViewId="0">
      <pane xSplit="9" ySplit="3" topLeftCell="K68" activePane="bottomRight" state="frozenSplit"/>
      <selection activeCell="D1" sqref="D1:H1"/>
      <selection pane="topRight" activeCell="J1" sqref="J1"/>
      <selection pane="bottomLeft" activeCell="A4" sqref="A4"/>
      <selection pane="bottomRight" activeCell="P13" sqref="P10:P13"/>
    </sheetView>
  </sheetViews>
  <sheetFormatPr defaultRowHeight="12.75" x14ac:dyDescent="0.2"/>
  <cols>
    <col min="1" max="1" width="4.7109375" style="2" customWidth="1"/>
    <col min="2" max="2" width="11.7109375" style="2" customWidth="1"/>
    <col min="3" max="3" width="3.28515625" style="2" customWidth="1"/>
    <col min="4" max="4" width="16.7109375" style="2" customWidth="1"/>
    <col min="5" max="5" width="3.85546875" style="2" customWidth="1"/>
    <col min="6" max="6" width="16.7109375" style="3" customWidth="1"/>
    <col min="7" max="7" width="3.42578125" style="4" customWidth="1"/>
    <col min="8" max="8" width="28.140625" style="5" customWidth="1"/>
    <col min="9" max="9" width="4" style="6" bestFit="1" customWidth="1"/>
    <col min="10" max="10" width="4" style="6" hidden="1" customWidth="1"/>
    <col min="11" max="11" width="39.7109375" style="7" customWidth="1"/>
    <col min="12" max="12" width="126.7109375" style="7" hidden="1" customWidth="1"/>
    <col min="13" max="13" width="100.28515625" style="7" hidden="1" customWidth="1"/>
    <col min="14" max="35" width="5" style="7" customWidth="1"/>
    <col min="36" max="37" width="6.7109375" style="7" customWidth="1"/>
    <col min="38" max="39" width="9.140625" style="2"/>
    <col min="40" max="41" width="6.7109375" style="7" customWidth="1"/>
    <col min="42" max="16384" width="9.140625" style="2"/>
  </cols>
  <sheetData>
    <row r="1" spans="1:41" s="77" customFormat="1" ht="36.75" customHeight="1" thickBot="1" x14ac:dyDescent="0.25">
      <c r="A1" s="259" t="s">
        <v>133</v>
      </c>
      <c r="B1" s="260"/>
      <c r="C1" s="260"/>
      <c r="D1" s="259" t="s">
        <v>134</v>
      </c>
      <c r="E1" s="260"/>
      <c r="F1" s="260"/>
      <c r="G1" s="260"/>
      <c r="H1" s="261"/>
      <c r="I1" s="1" t="s">
        <v>95</v>
      </c>
      <c r="J1" s="1"/>
      <c r="K1" s="1" t="s">
        <v>94</v>
      </c>
      <c r="L1" s="1" t="s">
        <v>271</v>
      </c>
      <c r="M1" s="1" t="s">
        <v>272</v>
      </c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26" t="s">
        <v>291</v>
      </c>
      <c r="AK1" s="227"/>
      <c r="AN1" s="226" t="s">
        <v>313</v>
      </c>
      <c r="AO1" s="227"/>
    </row>
    <row r="2" spans="1:41" ht="13.5" thickBot="1" x14ac:dyDescent="0.25">
      <c r="N2" s="248">
        <v>-1</v>
      </c>
      <c r="O2" s="249"/>
      <c r="P2" s="271" t="s">
        <v>301</v>
      </c>
      <c r="Q2" s="249"/>
      <c r="R2" s="248">
        <v>1</v>
      </c>
      <c r="S2" s="249"/>
      <c r="T2" s="248">
        <v>2</v>
      </c>
      <c r="U2" s="249"/>
      <c r="V2" s="248">
        <v>3</v>
      </c>
      <c r="W2" s="249"/>
      <c r="X2" s="248">
        <v>4</v>
      </c>
      <c r="Y2" s="249"/>
      <c r="Z2" s="248">
        <v>5</v>
      </c>
      <c r="AA2" s="249"/>
      <c r="AB2" s="248">
        <v>6</v>
      </c>
      <c r="AC2" s="249"/>
      <c r="AD2" s="248">
        <v>7</v>
      </c>
      <c r="AE2" s="249"/>
      <c r="AF2" s="248">
        <v>8</v>
      </c>
      <c r="AG2" s="276"/>
      <c r="AH2" s="248">
        <v>9</v>
      </c>
      <c r="AI2" s="276"/>
      <c r="AJ2" s="228"/>
      <c r="AK2" s="229"/>
      <c r="AN2" s="228"/>
      <c r="AO2" s="229"/>
    </row>
    <row r="3" spans="1:41" ht="15" hidden="1" customHeight="1" x14ac:dyDescent="0.2">
      <c r="A3" s="8"/>
      <c r="B3" s="9"/>
      <c r="D3" s="10"/>
      <c r="F3" s="11"/>
      <c r="G3" s="12"/>
      <c r="H3" s="13"/>
      <c r="I3" s="14" t="s">
        <v>15</v>
      </c>
      <c r="J3" s="14"/>
      <c r="K3" s="15" t="s">
        <v>178</v>
      </c>
      <c r="L3" s="15" t="s">
        <v>252</v>
      </c>
      <c r="M3" s="15" t="s">
        <v>224</v>
      </c>
      <c r="AJ3" s="137"/>
      <c r="AK3" s="138"/>
      <c r="AN3" s="137"/>
      <c r="AO3" s="138"/>
    </row>
    <row r="4" spans="1:41" ht="15" customHeight="1" x14ac:dyDescent="0.2">
      <c r="A4" s="16"/>
      <c r="B4" s="17"/>
      <c r="D4" s="18"/>
      <c r="F4" s="19"/>
      <c r="H4" s="90" t="s">
        <v>137</v>
      </c>
      <c r="I4" s="14" t="s">
        <v>16</v>
      </c>
      <c r="J4" s="14"/>
      <c r="K4" s="15" t="s">
        <v>30</v>
      </c>
      <c r="L4" s="78" t="s">
        <v>188</v>
      </c>
      <c r="M4" s="15" t="s">
        <v>263</v>
      </c>
      <c r="N4" s="131"/>
      <c r="O4" s="250">
        <f>SUM(N4:N7)</f>
        <v>0</v>
      </c>
      <c r="P4" s="131"/>
      <c r="Q4" s="202">
        <f>SUM(P4:P7)</f>
        <v>307.20000000000005</v>
      </c>
      <c r="R4" s="131"/>
      <c r="S4" s="250">
        <f>SUM(R4:R7)</f>
        <v>8.1</v>
      </c>
      <c r="T4" s="131"/>
      <c r="U4" s="250">
        <f>SUM(T4:T7)</f>
        <v>7.5</v>
      </c>
      <c r="V4" s="131"/>
      <c r="W4" s="250">
        <f>SUM(V4:V7)</f>
        <v>7.5</v>
      </c>
      <c r="X4" s="131"/>
      <c r="Y4" s="250">
        <f>SUM(X4:X7)</f>
        <v>7.5</v>
      </c>
      <c r="Z4" s="131"/>
      <c r="AA4" s="250">
        <f>SUM(Z4:Z7)</f>
        <v>7.5</v>
      </c>
      <c r="AB4" s="131"/>
      <c r="AC4" s="250">
        <f>SUM(AB4:AB7)</f>
        <v>7.5</v>
      </c>
      <c r="AD4" s="131"/>
      <c r="AE4" s="250">
        <f>SUM(AD4:AD7)</f>
        <v>7.5</v>
      </c>
      <c r="AF4" s="131"/>
      <c r="AG4" s="250">
        <f>SUM(AF4:AF7)</f>
        <v>5.5</v>
      </c>
      <c r="AH4" s="131"/>
      <c r="AI4" s="250">
        <f>SUM(AH4:AH7)</f>
        <v>5.4</v>
      </c>
      <c r="AJ4" s="147">
        <f>N4+P4+R4+T4+V4+X4+Z4+AB4+AD4+AF4+AH4</f>
        <v>0</v>
      </c>
      <c r="AK4" s="230">
        <f>SUM(AJ4:AJ7)</f>
        <v>371.19999999999993</v>
      </c>
      <c r="AN4" s="147">
        <f>P4+R4+T4+V4+X4+Z4+AB4+AD4+AF4+AH4</f>
        <v>0</v>
      </c>
      <c r="AO4" s="230">
        <f>SUM(AN4:AN7)</f>
        <v>371.19999999999993</v>
      </c>
    </row>
    <row r="5" spans="1:41" ht="15" customHeight="1" x14ac:dyDescent="0.2">
      <c r="A5" s="16"/>
      <c r="B5" s="17"/>
      <c r="D5" s="18"/>
      <c r="F5" s="19"/>
      <c r="H5" s="91"/>
      <c r="I5" s="14" t="s">
        <v>17</v>
      </c>
      <c r="J5" s="14" t="s">
        <v>319</v>
      </c>
      <c r="K5" s="15" t="s">
        <v>65</v>
      </c>
      <c r="L5" s="15" t="s">
        <v>189</v>
      </c>
      <c r="M5" s="15" t="s">
        <v>239</v>
      </c>
      <c r="N5" s="131"/>
      <c r="O5" s="251"/>
      <c r="P5" s="131"/>
      <c r="Q5" s="203"/>
      <c r="R5" s="131"/>
      <c r="S5" s="251"/>
      <c r="T5" s="131"/>
      <c r="U5" s="251"/>
      <c r="V5" s="131"/>
      <c r="W5" s="251"/>
      <c r="X5" s="131"/>
      <c r="Y5" s="251"/>
      <c r="Z5" s="131"/>
      <c r="AA5" s="251"/>
      <c r="AB5" s="131"/>
      <c r="AC5" s="251"/>
      <c r="AD5" s="131"/>
      <c r="AE5" s="251"/>
      <c r="AF5" s="131"/>
      <c r="AG5" s="251"/>
      <c r="AH5" s="131"/>
      <c r="AI5" s="251"/>
      <c r="AJ5" s="147">
        <f>N5+P5+R5+T5+V5+X5+Z5+AB5+AD5+AF5+AH5</f>
        <v>0</v>
      </c>
      <c r="AK5" s="231"/>
      <c r="AN5" s="147">
        <f t="shared" ref="AN5:AN19" si="0">P5+R5+T5+V5+X5+Z5+AB5+AD5+AF5+AH5</f>
        <v>0</v>
      </c>
      <c r="AO5" s="231"/>
    </row>
    <row r="6" spans="1:41" ht="15" customHeight="1" x14ac:dyDescent="0.2">
      <c r="A6" s="16"/>
      <c r="B6" s="17"/>
      <c r="D6" s="18"/>
      <c r="F6" s="19"/>
      <c r="H6" s="91" t="s">
        <v>274</v>
      </c>
      <c r="I6" s="14" t="s">
        <v>18</v>
      </c>
      <c r="J6" s="14" t="s">
        <v>319</v>
      </c>
      <c r="K6" s="15" t="s">
        <v>176</v>
      </c>
      <c r="L6" s="78" t="s">
        <v>179</v>
      </c>
      <c r="M6" s="15" t="s">
        <v>279</v>
      </c>
      <c r="N6" s="131"/>
      <c r="O6" s="251"/>
      <c r="P6" s="131">
        <v>93.9</v>
      </c>
      <c r="Q6" s="203"/>
      <c r="R6" s="131"/>
      <c r="S6" s="251"/>
      <c r="T6" s="131"/>
      <c r="U6" s="251"/>
      <c r="V6" s="131"/>
      <c r="W6" s="251"/>
      <c r="X6" s="131"/>
      <c r="Y6" s="251"/>
      <c r="Z6" s="131"/>
      <c r="AA6" s="251"/>
      <c r="AB6" s="131"/>
      <c r="AC6" s="251"/>
      <c r="AD6" s="131"/>
      <c r="AE6" s="251"/>
      <c r="AF6" s="131"/>
      <c r="AG6" s="251"/>
      <c r="AH6" s="131"/>
      <c r="AI6" s="251"/>
      <c r="AJ6" s="147">
        <f>N6+P6+R6+T6+V6+X6+Z6+AB6+AD6+AF6+AH6</f>
        <v>93.9</v>
      </c>
      <c r="AK6" s="231"/>
      <c r="AN6" s="147">
        <f t="shared" si="0"/>
        <v>93.9</v>
      </c>
      <c r="AO6" s="231"/>
    </row>
    <row r="7" spans="1:41" ht="15" customHeight="1" thickBot="1" x14ac:dyDescent="0.25">
      <c r="A7" s="16"/>
      <c r="B7" s="17"/>
      <c r="D7" s="18"/>
      <c r="F7" s="19"/>
      <c r="H7" s="92"/>
      <c r="I7" s="14" t="s">
        <v>19</v>
      </c>
      <c r="J7" s="14" t="s">
        <v>319</v>
      </c>
      <c r="K7" s="15" t="s">
        <v>66</v>
      </c>
      <c r="L7" s="15" t="s">
        <v>180</v>
      </c>
      <c r="M7" s="15" t="s">
        <v>282</v>
      </c>
      <c r="N7" s="131"/>
      <c r="O7" s="252"/>
      <c r="P7" s="133">
        <v>213.3</v>
      </c>
      <c r="Q7" s="204"/>
      <c r="R7" s="131">
        <v>8.1</v>
      </c>
      <c r="S7" s="252"/>
      <c r="T7" s="131">
        <v>7.5</v>
      </c>
      <c r="U7" s="252"/>
      <c r="V7" s="131">
        <v>7.5</v>
      </c>
      <c r="W7" s="252"/>
      <c r="X7" s="131">
        <v>7.5</v>
      </c>
      <c r="Y7" s="252"/>
      <c r="Z7" s="131">
        <v>7.5</v>
      </c>
      <c r="AA7" s="252"/>
      <c r="AB7" s="131">
        <v>7.5</v>
      </c>
      <c r="AC7" s="252"/>
      <c r="AD7" s="131">
        <v>7.5</v>
      </c>
      <c r="AE7" s="252"/>
      <c r="AF7" s="131">
        <v>5.5</v>
      </c>
      <c r="AG7" s="252"/>
      <c r="AH7" s="131">
        <v>5.4</v>
      </c>
      <c r="AI7" s="252"/>
      <c r="AJ7" s="147">
        <f>N7+P7+R7+T7+V7+X7+Z7+AB7+AD7+AF7+AH7</f>
        <v>277.29999999999995</v>
      </c>
      <c r="AK7" s="232"/>
      <c r="AN7" s="147">
        <f t="shared" si="0"/>
        <v>277.29999999999995</v>
      </c>
      <c r="AO7" s="232"/>
    </row>
    <row r="8" spans="1:41" ht="15" hidden="1" customHeight="1" x14ac:dyDescent="0.2">
      <c r="A8" s="16"/>
      <c r="B8" s="17"/>
      <c r="D8" s="18"/>
      <c r="F8" s="19"/>
      <c r="H8" s="20"/>
      <c r="I8" s="14" t="s">
        <v>27</v>
      </c>
      <c r="J8" s="14"/>
      <c r="K8" s="15" t="s">
        <v>67</v>
      </c>
      <c r="L8" s="15" t="s">
        <v>0</v>
      </c>
      <c r="M8" s="15"/>
      <c r="N8" s="132">
        <f>SUM(N4:N7)</f>
        <v>0</v>
      </c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9"/>
      <c r="AK8" s="140"/>
      <c r="AN8" s="147">
        <f t="shared" si="0"/>
        <v>0</v>
      </c>
      <c r="AO8" s="140"/>
    </row>
    <row r="9" spans="1:41" ht="15" customHeight="1" thickBot="1" x14ac:dyDescent="0.25">
      <c r="A9" s="16"/>
      <c r="B9" s="17"/>
      <c r="D9" s="18"/>
      <c r="F9" s="19"/>
      <c r="I9" s="79"/>
      <c r="J9" s="79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9"/>
      <c r="AK9" s="140"/>
      <c r="AN9" s="139"/>
      <c r="AO9" s="140"/>
    </row>
    <row r="10" spans="1:41" ht="15" customHeight="1" x14ac:dyDescent="0.2">
      <c r="A10" s="16"/>
      <c r="B10" s="17"/>
      <c r="D10" s="18"/>
      <c r="F10" s="19"/>
      <c r="H10" s="93" t="s">
        <v>138</v>
      </c>
      <c r="I10" s="87" t="s">
        <v>20</v>
      </c>
      <c r="J10" s="87" t="s">
        <v>319</v>
      </c>
      <c r="K10" s="85" t="s">
        <v>62</v>
      </c>
      <c r="L10" s="267" t="s">
        <v>181</v>
      </c>
      <c r="M10" s="256" t="s">
        <v>277</v>
      </c>
      <c r="N10" s="133"/>
      <c r="O10" s="202">
        <f>SUM(N10:N19)</f>
        <v>17.2</v>
      </c>
      <c r="P10" s="133">
        <v>89.5</v>
      </c>
      <c r="Q10" s="202">
        <f>SUM(P10:P19)</f>
        <v>233.60000000000002</v>
      </c>
      <c r="R10" s="133">
        <v>522.9</v>
      </c>
      <c r="S10" s="202">
        <f>SUM(R10:R19)</f>
        <v>610.79999999999995</v>
      </c>
      <c r="T10" s="133">
        <v>349.8</v>
      </c>
      <c r="U10" s="202">
        <f>SUM(T10:T19)</f>
        <v>396.09999999999997</v>
      </c>
      <c r="V10" s="133">
        <v>350.3</v>
      </c>
      <c r="W10" s="202">
        <f>SUM(V10:V19)</f>
        <v>396.5</v>
      </c>
      <c r="X10" s="133">
        <v>350.3</v>
      </c>
      <c r="Y10" s="202">
        <f>SUM(X10:X19)</f>
        <v>396.5</v>
      </c>
      <c r="Z10" s="133">
        <v>350.3</v>
      </c>
      <c r="AA10" s="202">
        <f>SUM(Z10:Z19)</f>
        <v>396.5</v>
      </c>
      <c r="AB10" s="133">
        <v>350.3</v>
      </c>
      <c r="AC10" s="202">
        <f>SUM(AB10:AB19)</f>
        <v>396.5</v>
      </c>
      <c r="AD10" s="133">
        <v>348.9</v>
      </c>
      <c r="AE10" s="202">
        <f>SUM(AD10:AD19)</f>
        <v>395.09999999999997</v>
      </c>
      <c r="AF10" s="133">
        <v>312.8</v>
      </c>
      <c r="AG10" s="277">
        <f>SUM(AF10:AF19)</f>
        <v>341</v>
      </c>
      <c r="AH10" s="133">
        <v>224.1</v>
      </c>
      <c r="AI10" s="277">
        <f>SUM(AH10:AH19)</f>
        <v>259.5</v>
      </c>
      <c r="AJ10" s="148">
        <f t="shared" ref="AJ10:AJ19" si="1">N10+P10+R10+T10+V10+X10+Z10+AB10+AD10+AF10+AH10</f>
        <v>3249.2000000000003</v>
      </c>
      <c r="AK10" s="233">
        <f>SUM(AJ10:AJ19)</f>
        <v>3839.3</v>
      </c>
      <c r="AN10" s="147">
        <f t="shared" si="0"/>
        <v>3249.2000000000003</v>
      </c>
      <c r="AO10" s="233">
        <f>SUM(AN10:AN19)</f>
        <v>3822.1000000000004</v>
      </c>
    </row>
    <row r="11" spans="1:41" ht="15" hidden="1" customHeight="1" x14ac:dyDescent="0.2">
      <c r="A11" s="16"/>
      <c r="B11" s="17"/>
      <c r="D11" s="18"/>
      <c r="F11" s="19"/>
      <c r="H11" s="94"/>
      <c r="I11" s="88"/>
      <c r="J11" s="88"/>
      <c r="K11" s="86"/>
      <c r="L11" s="258"/>
      <c r="M11" s="272"/>
      <c r="N11" s="133"/>
      <c r="O11" s="203"/>
      <c r="P11" s="133"/>
      <c r="Q11" s="203"/>
      <c r="R11" s="133"/>
      <c r="S11" s="203"/>
      <c r="T11" s="133"/>
      <c r="U11" s="203"/>
      <c r="V11" s="133"/>
      <c r="W11" s="203"/>
      <c r="X11" s="133"/>
      <c r="Y11" s="203"/>
      <c r="Z11" s="133"/>
      <c r="AA11" s="203"/>
      <c r="AB11" s="133"/>
      <c r="AC11" s="203"/>
      <c r="AD11" s="133"/>
      <c r="AE11" s="203"/>
      <c r="AF11" s="133"/>
      <c r="AG11" s="278"/>
      <c r="AH11" s="133"/>
      <c r="AI11" s="278"/>
      <c r="AJ11" s="148">
        <f t="shared" si="1"/>
        <v>0</v>
      </c>
      <c r="AK11" s="234"/>
      <c r="AN11" s="147">
        <f t="shared" si="0"/>
        <v>0</v>
      </c>
      <c r="AO11" s="234"/>
    </row>
    <row r="12" spans="1:41" ht="15" customHeight="1" x14ac:dyDescent="0.2">
      <c r="A12" s="16"/>
      <c r="B12" s="17"/>
      <c r="D12" s="18"/>
      <c r="F12" s="19"/>
      <c r="H12" s="95" t="s">
        <v>136</v>
      </c>
      <c r="I12" s="87" t="s">
        <v>319</v>
      </c>
      <c r="J12" s="87" t="s">
        <v>319</v>
      </c>
      <c r="K12" s="15" t="s">
        <v>302</v>
      </c>
      <c r="L12" s="80" t="s">
        <v>253</v>
      </c>
      <c r="M12" s="15" t="s">
        <v>225</v>
      </c>
      <c r="N12" s="133"/>
      <c r="O12" s="203"/>
      <c r="P12" s="133"/>
      <c r="Q12" s="203"/>
      <c r="R12" s="133"/>
      <c r="S12" s="203"/>
      <c r="T12" s="133"/>
      <c r="U12" s="203"/>
      <c r="V12" s="133"/>
      <c r="W12" s="203"/>
      <c r="X12" s="133"/>
      <c r="Y12" s="203"/>
      <c r="Z12" s="133"/>
      <c r="AA12" s="203"/>
      <c r="AB12" s="133"/>
      <c r="AC12" s="203"/>
      <c r="AD12" s="133"/>
      <c r="AE12" s="203"/>
      <c r="AF12" s="133"/>
      <c r="AG12" s="278"/>
      <c r="AH12" s="133"/>
      <c r="AI12" s="278"/>
      <c r="AJ12" s="148">
        <f t="shared" si="1"/>
        <v>0</v>
      </c>
      <c r="AK12" s="234"/>
      <c r="AN12" s="147">
        <f t="shared" si="0"/>
        <v>0</v>
      </c>
      <c r="AO12" s="234"/>
    </row>
    <row r="13" spans="1:41" ht="15" customHeight="1" x14ac:dyDescent="0.2">
      <c r="A13" s="16"/>
      <c r="B13" s="17"/>
      <c r="D13" s="18"/>
      <c r="F13" s="19"/>
      <c r="H13" s="96"/>
      <c r="I13" s="89" t="s">
        <v>285</v>
      </c>
      <c r="J13" s="87" t="s">
        <v>319</v>
      </c>
      <c r="K13" s="15" t="s">
        <v>286</v>
      </c>
      <c r="L13" s="80" t="s">
        <v>182</v>
      </c>
      <c r="M13" s="15" t="s">
        <v>278</v>
      </c>
      <c r="N13" s="133"/>
      <c r="O13" s="203"/>
      <c r="P13" s="133">
        <v>87.3</v>
      </c>
      <c r="Q13" s="203"/>
      <c r="R13" s="133">
        <v>41.7</v>
      </c>
      <c r="S13" s="203"/>
      <c r="T13" s="133"/>
      <c r="U13" s="203"/>
      <c r="V13" s="133"/>
      <c r="W13" s="203"/>
      <c r="X13" s="133"/>
      <c r="Y13" s="203"/>
      <c r="Z13" s="133"/>
      <c r="AA13" s="203"/>
      <c r="AB13" s="133"/>
      <c r="AC13" s="203"/>
      <c r="AD13" s="133"/>
      <c r="AE13" s="203"/>
      <c r="AF13" s="133"/>
      <c r="AG13" s="278"/>
      <c r="AH13" s="133"/>
      <c r="AI13" s="278"/>
      <c r="AJ13" s="148">
        <f t="shared" si="1"/>
        <v>129</v>
      </c>
      <c r="AK13" s="234"/>
      <c r="AN13" s="147">
        <f t="shared" si="0"/>
        <v>129</v>
      </c>
      <c r="AO13" s="234"/>
    </row>
    <row r="14" spans="1:41" ht="15" customHeight="1" x14ac:dyDescent="0.2">
      <c r="A14" s="16"/>
      <c r="B14" s="17"/>
      <c r="D14" s="18"/>
      <c r="F14" s="19"/>
      <c r="H14" s="96"/>
      <c r="I14" s="89" t="s">
        <v>303</v>
      </c>
      <c r="J14" s="87" t="s">
        <v>319</v>
      </c>
      <c r="K14" s="15" t="s">
        <v>287</v>
      </c>
      <c r="L14" s="80"/>
      <c r="M14" s="15"/>
      <c r="N14" s="133"/>
      <c r="O14" s="203"/>
      <c r="P14" s="133">
        <v>46.5</v>
      </c>
      <c r="Q14" s="203"/>
      <c r="R14" s="133">
        <v>26.9</v>
      </c>
      <c r="S14" s="203"/>
      <c r="T14" s="133">
        <v>27.4</v>
      </c>
      <c r="U14" s="203"/>
      <c r="V14" s="133">
        <v>26.9</v>
      </c>
      <c r="W14" s="203"/>
      <c r="X14" s="133">
        <v>26.9</v>
      </c>
      <c r="Y14" s="203"/>
      <c r="Z14" s="133">
        <v>26.9</v>
      </c>
      <c r="AA14" s="203"/>
      <c r="AB14" s="133">
        <v>26.9</v>
      </c>
      <c r="AC14" s="203"/>
      <c r="AD14" s="133">
        <v>26.9</v>
      </c>
      <c r="AE14" s="203"/>
      <c r="AF14" s="133">
        <v>28.2</v>
      </c>
      <c r="AG14" s="278"/>
      <c r="AH14" s="133">
        <v>27.5</v>
      </c>
      <c r="AI14" s="278"/>
      <c r="AJ14" s="148">
        <f t="shared" si="1"/>
        <v>291.00000000000006</v>
      </c>
      <c r="AK14" s="234"/>
      <c r="AN14" s="147">
        <f t="shared" si="0"/>
        <v>291.00000000000006</v>
      </c>
      <c r="AO14" s="234"/>
    </row>
    <row r="15" spans="1:41" ht="15" customHeight="1" x14ac:dyDescent="0.2">
      <c r="A15" s="16"/>
      <c r="B15" s="17"/>
      <c r="D15" s="18"/>
      <c r="F15" s="19"/>
      <c r="H15" s="96"/>
      <c r="I15" s="14" t="s">
        <v>22</v>
      </c>
      <c r="J15" s="87" t="s">
        <v>319</v>
      </c>
      <c r="K15" s="15" t="s">
        <v>173</v>
      </c>
      <c r="L15" s="15" t="s">
        <v>63</v>
      </c>
      <c r="M15" s="15"/>
      <c r="N15" s="133"/>
      <c r="O15" s="203"/>
      <c r="P15" s="133"/>
      <c r="Q15" s="203"/>
      <c r="R15" s="133"/>
      <c r="S15" s="203"/>
      <c r="T15" s="133"/>
      <c r="U15" s="203"/>
      <c r="V15" s="133"/>
      <c r="W15" s="203"/>
      <c r="X15" s="133"/>
      <c r="Y15" s="203"/>
      <c r="Z15" s="133"/>
      <c r="AA15" s="203"/>
      <c r="AB15" s="133"/>
      <c r="AC15" s="203"/>
      <c r="AD15" s="133"/>
      <c r="AE15" s="203"/>
      <c r="AF15" s="133"/>
      <c r="AG15" s="278"/>
      <c r="AH15" s="133"/>
      <c r="AI15" s="278"/>
      <c r="AJ15" s="148">
        <f t="shared" si="1"/>
        <v>0</v>
      </c>
      <c r="AK15" s="234"/>
      <c r="AN15" s="147">
        <f t="shared" si="0"/>
        <v>0</v>
      </c>
      <c r="AO15" s="234"/>
    </row>
    <row r="16" spans="1:41" ht="15" customHeight="1" x14ac:dyDescent="0.2">
      <c r="A16" s="16"/>
      <c r="B16" s="17"/>
      <c r="D16" s="18"/>
      <c r="F16" s="19"/>
      <c r="H16" s="96"/>
      <c r="I16" s="14" t="s">
        <v>23</v>
      </c>
      <c r="J16" s="14"/>
      <c r="K16" s="15" t="s">
        <v>174</v>
      </c>
      <c r="L16" s="15" t="s">
        <v>246</v>
      </c>
      <c r="M16" s="15" t="s">
        <v>247</v>
      </c>
      <c r="N16" s="133"/>
      <c r="O16" s="203"/>
      <c r="P16" s="133"/>
      <c r="Q16" s="203"/>
      <c r="R16" s="133"/>
      <c r="S16" s="203"/>
      <c r="T16" s="133"/>
      <c r="U16" s="203"/>
      <c r="V16" s="133"/>
      <c r="W16" s="203"/>
      <c r="X16" s="133"/>
      <c r="Y16" s="203"/>
      <c r="Z16" s="133"/>
      <c r="AA16" s="203"/>
      <c r="AB16" s="133"/>
      <c r="AC16" s="203"/>
      <c r="AD16" s="133"/>
      <c r="AE16" s="203"/>
      <c r="AF16" s="133"/>
      <c r="AG16" s="278"/>
      <c r="AH16" s="133"/>
      <c r="AI16" s="278"/>
      <c r="AJ16" s="148">
        <f t="shared" si="1"/>
        <v>0</v>
      </c>
      <c r="AK16" s="234"/>
      <c r="AN16" s="147">
        <f t="shared" si="0"/>
        <v>0</v>
      </c>
      <c r="AO16" s="234"/>
    </row>
    <row r="17" spans="1:41" ht="15" customHeight="1" x14ac:dyDescent="0.2">
      <c r="A17" s="16"/>
      <c r="B17" s="17"/>
      <c r="D17" s="18"/>
      <c r="F17" s="19"/>
      <c r="H17" s="97" t="s">
        <v>61</v>
      </c>
      <c r="I17" s="14" t="s">
        <v>24</v>
      </c>
      <c r="J17" s="87" t="s">
        <v>319</v>
      </c>
      <c r="K17" s="15" t="s">
        <v>175</v>
      </c>
      <c r="L17" s="80" t="s">
        <v>187</v>
      </c>
      <c r="M17" s="15" t="s">
        <v>283</v>
      </c>
      <c r="N17" s="133"/>
      <c r="O17" s="203"/>
      <c r="P17" s="133">
        <v>10.3</v>
      </c>
      <c r="Q17" s="203"/>
      <c r="R17" s="133"/>
      <c r="S17" s="203"/>
      <c r="T17" s="133"/>
      <c r="U17" s="203"/>
      <c r="V17" s="133"/>
      <c r="W17" s="203"/>
      <c r="X17" s="133"/>
      <c r="Y17" s="203"/>
      <c r="Z17" s="133"/>
      <c r="AA17" s="203"/>
      <c r="AB17" s="133"/>
      <c r="AC17" s="203"/>
      <c r="AD17" s="133"/>
      <c r="AE17" s="203"/>
      <c r="AF17" s="133"/>
      <c r="AG17" s="278"/>
      <c r="AH17" s="133"/>
      <c r="AI17" s="278"/>
      <c r="AJ17" s="148">
        <f t="shared" si="1"/>
        <v>10.3</v>
      </c>
      <c r="AK17" s="234"/>
      <c r="AN17" s="147">
        <f t="shared" si="0"/>
        <v>10.3</v>
      </c>
      <c r="AO17" s="234"/>
    </row>
    <row r="18" spans="1:41" ht="15" customHeight="1" x14ac:dyDescent="0.2">
      <c r="A18" s="16"/>
      <c r="B18" s="17"/>
      <c r="D18" s="18"/>
      <c r="F18" s="19"/>
      <c r="H18" s="96"/>
      <c r="I18" s="14" t="s">
        <v>25</v>
      </c>
      <c r="J18" s="87" t="s">
        <v>319</v>
      </c>
      <c r="K18" s="15" t="s">
        <v>77</v>
      </c>
      <c r="L18" s="15" t="s">
        <v>177</v>
      </c>
      <c r="M18" s="15" t="s">
        <v>268</v>
      </c>
      <c r="N18" s="133">
        <v>17.2</v>
      </c>
      <c r="O18" s="203"/>
      <c r="P18" s="133"/>
      <c r="Q18" s="203"/>
      <c r="R18" s="133"/>
      <c r="S18" s="203"/>
      <c r="T18" s="133"/>
      <c r="U18" s="203"/>
      <c r="V18" s="133"/>
      <c r="W18" s="203"/>
      <c r="X18" s="133"/>
      <c r="Y18" s="203"/>
      <c r="Z18" s="133"/>
      <c r="AA18" s="203"/>
      <c r="AB18" s="133"/>
      <c r="AC18" s="203"/>
      <c r="AD18" s="133"/>
      <c r="AE18" s="203"/>
      <c r="AF18" s="133"/>
      <c r="AG18" s="278"/>
      <c r="AH18" s="133">
        <v>7.9</v>
      </c>
      <c r="AI18" s="278"/>
      <c r="AJ18" s="148">
        <f t="shared" si="1"/>
        <v>25.1</v>
      </c>
      <c r="AK18" s="234"/>
      <c r="AN18" s="147">
        <f t="shared" si="0"/>
        <v>7.9</v>
      </c>
      <c r="AO18" s="234"/>
    </row>
    <row r="19" spans="1:41" ht="15" customHeight="1" thickBot="1" x14ac:dyDescent="0.25">
      <c r="A19" s="16"/>
      <c r="B19" s="17"/>
      <c r="D19" s="18"/>
      <c r="F19" s="19"/>
      <c r="H19" s="98"/>
      <c r="I19" s="14" t="s">
        <v>26</v>
      </c>
      <c r="J19" s="14"/>
      <c r="K19" s="15" t="s">
        <v>78</v>
      </c>
      <c r="L19" s="15" t="s">
        <v>183</v>
      </c>
      <c r="M19" s="15" t="s">
        <v>264</v>
      </c>
      <c r="N19" s="133"/>
      <c r="O19" s="204"/>
      <c r="P19" s="133"/>
      <c r="Q19" s="204"/>
      <c r="R19" s="133">
        <v>19.3</v>
      </c>
      <c r="S19" s="204"/>
      <c r="T19" s="133">
        <v>18.899999999999999</v>
      </c>
      <c r="U19" s="204"/>
      <c r="V19" s="133">
        <v>19.3</v>
      </c>
      <c r="W19" s="204"/>
      <c r="X19" s="133">
        <v>19.3</v>
      </c>
      <c r="Y19" s="204"/>
      <c r="Z19" s="133">
        <v>19.3</v>
      </c>
      <c r="AA19" s="204"/>
      <c r="AB19" s="133">
        <v>19.3</v>
      </c>
      <c r="AC19" s="204"/>
      <c r="AD19" s="133">
        <v>19.3</v>
      </c>
      <c r="AE19" s="204"/>
      <c r="AF19" s="133"/>
      <c r="AG19" s="279"/>
      <c r="AH19" s="133"/>
      <c r="AI19" s="279"/>
      <c r="AJ19" s="148">
        <f t="shared" si="1"/>
        <v>134.69999999999999</v>
      </c>
      <c r="AK19" s="235"/>
      <c r="AN19" s="147">
        <f t="shared" si="0"/>
        <v>134.69999999999999</v>
      </c>
      <c r="AO19" s="235"/>
    </row>
    <row r="20" spans="1:41" ht="15" hidden="1" customHeight="1" x14ac:dyDescent="0.2">
      <c r="A20" s="16"/>
      <c r="B20" s="17"/>
      <c r="D20" s="18"/>
      <c r="F20" s="19"/>
      <c r="H20" s="20"/>
      <c r="I20" s="14" t="s">
        <v>61</v>
      </c>
      <c r="J20" s="14"/>
      <c r="K20" s="21" t="s">
        <v>61</v>
      </c>
      <c r="L20" s="15"/>
      <c r="M20" s="15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41"/>
      <c r="AK20" s="142"/>
      <c r="AN20" s="141"/>
      <c r="AO20" s="142"/>
    </row>
    <row r="21" spans="1:41" ht="15" customHeight="1" thickBot="1" x14ac:dyDescent="0.25">
      <c r="A21" s="16"/>
      <c r="B21" s="17"/>
      <c r="D21" s="18"/>
      <c r="F21" s="19"/>
      <c r="I21" s="79"/>
      <c r="J21" s="79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41"/>
      <c r="AK21" s="142"/>
      <c r="AN21" s="141"/>
      <c r="AO21" s="142"/>
    </row>
    <row r="22" spans="1:41" ht="15" hidden="1" customHeight="1" x14ac:dyDescent="0.2">
      <c r="A22" s="16"/>
      <c r="B22" s="17"/>
      <c r="D22" s="18"/>
      <c r="F22" s="19"/>
      <c r="H22" s="13"/>
      <c r="I22" s="14" t="s">
        <v>31</v>
      </c>
      <c r="J22" s="14"/>
      <c r="K22" s="22" t="s">
        <v>185</v>
      </c>
      <c r="L22" s="80" t="s">
        <v>184</v>
      </c>
      <c r="M22" s="15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41"/>
      <c r="AK22" s="142"/>
      <c r="AN22" s="141"/>
      <c r="AO22" s="142"/>
    </row>
    <row r="23" spans="1:41" ht="15" customHeight="1" x14ac:dyDescent="0.2">
      <c r="A23" s="16"/>
      <c r="B23" s="17"/>
      <c r="D23" s="18"/>
      <c r="F23" s="19"/>
      <c r="H23" s="99" t="s">
        <v>139</v>
      </c>
      <c r="I23" s="14" t="s">
        <v>32</v>
      </c>
      <c r="J23" s="14"/>
      <c r="K23" s="22" t="s">
        <v>68</v>
      </c>
      <c r="L23" s="15" t="s">
        <v>126</v>
      </c>
      <c r="M23" s="121" t="s">
        <v>240</v>
      </c>
      <c r="N23" s="133"/>
      <c r="O23" s="253"/>
      <c r="P23" s="133"/>
      <c r="Q23" s="202">
        <f>SUM(P23:P31)</f>
        <v>29.7</v>
      </c>
      <c r="R23" s="133"/>
      <c r="S23" s="253"/>
      <c r="T23" s="133"/>
      <c r="U23" s="253"/>
      <c r="V23" s="133"/>
      <c r="W23" s="253"/>
      <c r="X23" s="133"/>
      <c r="Y23" s="253"/>
      <c r="Z23" s="133"/>
      <c r="AA23" s="253"/>
      <c r="AB23" s="133"/>
      <c r="AC23" s="253"/>
      <c r="AD23" s="133"/>
      <c r="AE23" s="253"/>
      <c r="AF23" s="133"/>
      <c r="AG23" s="277"/>
      <c r="AH23" s="133"/>
      <c r="AI23" s="277"/>
      <c r="AJ23" s="149">
        <f t="shared" ref="AJ23:AJ31" si="2">N23+P23+R23+T23+V23+X23+Z23+AB23+AD23+AF23+AH23</f>
        <v>0</v>
      </c>
      <c r="AK23" s="236">
        <f>SUM(AJ23:AJ31)</f>
        <v>29.7</v>
      </c>
      <c r="AN23" s="147">
        <f t="shared" ref="AN23:AN40" si="3">P23+R23+T23+V23+X23+Z23+AB23+AD23+AF23+AH23</f>
        <v>0</v>
      </c>
      <c r="AO23" s="236">
        <f>SUM(AN23:AN31)</f>
        <v>29.7</v>
      </c>
    </row>
    <row r="24" spans="1:41" ht="15" hidden="1" customHeight="1" x14ac:dyDescent="0.2">
      <c r="A24" s="16"/>
      <c r="B24" s="17"/>
      <c r="D24" s="31" t="s">
        <v>157</v>
      </c>
      <c r="F24" s="19"/>
      <c r="H24" s="100"/>
      <c r="I24" s="14" t="s">
        <v>33</v>
      </c>
      <c r="J24" s="14"/>
      <c r="K24" s="22" t="s">
        <v>69</v>
      </c>
      <c r="L24" s="15" t="s">
        <v>108</v>
      </c>
      <c r="M24" s="121"/>
      <c r="N24" s="133"/>
      <c r="O24" s="254"/>
      <c r="P24" s="133"/>
      <c r="Q24" s="203"/>
      <c r="R24" s="133"/>
      <c r="S24" s="254"/>
      <c r="T24" s="133"/>
      <c r="U24" s="254"/>
      <c r="V24" s="133"/>
      <c r="W24" s="254"/>
      <c r="X24" s="133"/>
      <c r="Y24" s="254"/>
      <c r="Z24" s="133"/>
      <c r="AA24" s="254"/>
      <c r="AB24" s="133"/>
      <c r="AC24" s="254"/>
      <c r="AD24" s="133"/>
      <c r="AE24" s="254"/>
      <c r="AF24" s="133"/>
      <c r="AG24" s="278"/>
      <c r="AH24" s="133"/>
      <c r="AI24" s="278"/>
      <c r="AJ24" s="149">
        <f t="shared" si="2"/>
        <v>0</v>
      </c>
      <c r="AK24" s="237"/>
      <c r="AN24" s="147">
        <f t="shared" si="3"/>
        <v>0</v>
      </c>
      <c r="AO24" s="237"/>
    </row>
    <row r="25" spans="1:41" ht="15" hidden="1" customHeight="1" x14ac:dyDescent="0.2">
      <c r="A25" s="16"/>
      <c r="B25" s="17"/>
      <c r="D25" s="246" t="s">
        <v>131</v>
      </c>
      <c r="F25" s="19"/>
      <c r="H25" s="100"/>
      <c r="I25" s="14" t="s">
        <v>34</v>
      </c>
      <c r="J25" s="14"/>
      <c r="K25" s="23" t="s">
        <v>88</v>
      </c>
      <c r="L25" s="15" t="s">
        <v>109</v>
      </c>
      <c r="M25" s="121"/>
      <c r="N25" s="133"/>
      <c r="O25" s="254"/>
      <c r="P25" s="133"/>
      <c r="Q25" s="203"/>
      <c r="R25" s="133"/>
      <c r="S25" s="254"/>
      <c r="T25" s="133"/>
      <c r="U25" s="254"/>
      <c r="V25" s="133"/>
      <c r="W25" s="254"/>
      <c r="X25" s="133"/>
      <c r="Y25" s="254"/>
      <c r="Z25" s="133"/>
      <c r="AA25" s="254"/>
      <c r="AB25" s="133"/>
      <c r="AC25" s="254"/>
      <c r="AD25" s="133"/>
      <c r="AE25" s="254"/>
      <c r="AF25" s="133"/>
      <c r="AG25" s="278"/>
      <c r="AH25" s="133"/>
      <c r="AI25" s="278"/>
      <c r="AJ25" s="149">
        <f t="shared" si="2"/>
        <v>0</v>
      </c>
      <c r="AK25" s="237"/>
      <c r="AN25" s="147">
        <f t="shared" si="3"/>
        <v>0</v>
      </c>
      <c r="AO25" s="237"/>
    </row>
    <row r="26" spans="1:41" ht="15" hidden="1" customHeight="1" x14ac:dyDescent="0.2">
      <c r="A26" s="16"/>
      <c r="B26" s="17"/>
      <c r="D26" s="247"/>
      <c r="F26" s="19"/>
      <c r="H26" s="101"/>
      <c r="I26" s="14" t="s">
        <v>35</v>
      </c>
      <c r="J26" s="14"/>
      <c r="K26" s="22" t="s">
        <v>70</v>
      </c>
      <c r="L26" s="15" t="s">
        <v>110</v>
      </c>
      <c r="M26" s="121"/>
      <c r="N26" s="133"/>
      <c r="O26" s="254"/>
      <c r="P26" s="133"/>
      <c r="Q26" s="203"/>
      <c r="R26" s="133"/>
      <c r="S26" s="254"/>
      <c r="T26" s="133"/>
      <c r="U26" s="254"/>
      <c r="V26" s="133"/>
      <c r="W26" s="254"/>
      <c r="X26" s="133"/>
      <c r="Y26" s="254"/>
      <c r="Z26" s="133"/>
      <c r="AA26" s="254"/>
      <c r="AB26" s="133"/>
      <c r="AC26" s="254"/>
      <c r="AD26" s="133"/>
      <c r="AE26" s="254"/>
      <c r="AF26" s="133"/>
      <c r="AG26" s="278"/>
      <c r="AH26" s="133"/>
      <c r="AI26" s="278"/>
      <c r="AJ26" s="149">
        <f t="shared" si="2"/>
        <v>0</v>
      </c>
      <c r="AK26" s="237"/>
      <c r="AN26" s="147">
        <f t="shared" si="3"/>
        <v>0</v>
      </c>
      <c r="AO26" s="237"/>
    </row>
    <row r="27" spans="1:41" ht="15" hidden="1" customHeight="1" x14ac:dyDescent="0.2">
      <c r="A27" s="16"/>
      <c r="B27" s="17"/>
      <c r="D27" s="18"/>
      <c r="F27" s="19"/>
      <c r="H27" s="101"/>
      <c r="I27" s="14" t="s">
        <v>36</v>
      </c>
      <c r="J27" s="14"/>
      <c r="K27" s="22" t="s">
        <v>71</v>
      </c>
      <c r="L27" s="15" t="s">
        <v>125</v>
      </c>
      <c r="M27" s="121"/>
      <c r="N27" s="133"/>
      <c r="O27" s="254"/>
      <c r="P27" s="133"/>
      <c r="Q27" s="203"/>
      <c r="R27" s="133"/>
      <c r="S27" s="254"/>
      <c r="T27" s="133"/>
      <c r="U27" s="254"/>
      <c r="V27" s="133"/>
      <c r="W27" s="254"/>
      <c r="X27" s="133"/>
      <c r="Y27" s="254"/>
      <c r="Z27" s="133"/>
      <c r="AA27" s="254"/>
      <c r="AB27" s="133"/>
      <c r="AC27" s="254"/>
      <c r="AD27" s="133"/>
      <c r="AE27" s="254"/>
      <c r="AF27" s="133"/>
      <c r="AG27" s="278"/>
      <c r="AH27" s="133"/>
      <c r="AI27" s="278"/>
      <c r="AJ27" s="149">
        <f t="shared" si="2"/>
        <v>0</v>
      </c>
      <c r="AK27" s="237"/>
      <c r="AN27" s="147">
        <f t="shared" si="3"/>
        <v>0</v>
      </c>
      <c r="AO27" s="237"/>
    </row>
    <row r="28" spans="1:41" ht="15" hidden="1" customHeight="1" x14ac:dyDescent="0.2">
      <c r="A28" s="16"/>
      <c r="B28" s="17"/>
      <c r="D28" s="18"/>
      <c r="F28" s="19"/>
      <c r="H28" s="101"/>
      <c r="I28" s="14" t="s">
        <v>37</v>
      </c>
      <c r="J28" s="14"/>
      <c r="K28" s="22" t="s">
        <v>72</v>
      </c>
      <c r="L28" s="15" t="s">
        <v>111</v>
      </c>
      <c r="M28" s="121"/>
      <c r="N28" s="133"/>
      <c r="O28" s="254"/>
      <c r="P28" s="133"/>
      <c r="Q28" s="203"/>
      <c r="R28" s="133"/>
      <c r="S28" s="254"/>
      <c r="T28" s="133"/>
      <c r="U28" s="254"/>
      <c r="V28" s="133"/>
      <c r="W28" s="254"/>
      <c r="X28" s="133"/>
      <c r="Y28" s="254"/>
      <c r="Z28" s="133"/>
      <c r="AA28" s="254"/>
      <c r="AB28" s="133"/>
      <c r="AC28" s="254"/>
      <c r="AD28" s="133"/>
      <c r="AE28" s="254"/>
      <c r="AF28" s="133"/>
      <c r="AG28" s="278"/>
      <c r="AH28" s="133"/>
      <c r="AI28" s="278"/>
      <c r="AJ28" s="149">
        <f t="shared" si="2"/>
        <v>0</v>
      </c>
      <c r="AK28" s="237"/>
      <c r="AN28" s="147">
        <f t="shared" si="3"/>
        <v>0</v>
      </c>
      <c r="AO28" s="237"/>
    </row>
    <row r="29" spans="1:41" ht="15" customHeight="1" x14ac:dyDescent="0.2">
      <c r="A29" s="16"/>
      <c r="B29" s="17"/>
      <c r="D29" s="18"/>
      <c r="F29" s="19"/>
      <c r="H29" s="100" t="s">
        <v>288</v>
      </c>
      <c r="I29" s="14" t="s">
        <v>28</v>
      </c>
      <c r="J29" s="87" t="s">
        <v>319</v>
      </c>
      <c r="K29" s="22" t="s">
        <v>73</v>
      </c>
      <c r="L29" s="15" t="s">
        <v>186</v>
      </c>
      <c r="M29" s="121" t="s">
        <v>226</v>
      </c>
      <c r="N29" s="133"/>
      <c r="O29" s="254"/>
      <c r="P29" s="133">
        <v>29.7</v>
      </c>
      <c r="Q29" s="203"/>
      <c r="R29" s="133"/>
      <c r="S29" s="254"/>
      <c r="T29" s="133"/>
      <c r="U29" s="254"/>
      <c r="V29" s="133"/>
      <c r="W29" s="254"/>
      <c r="X29" s="133"/>
      <c r="Y29" s="254"/>
      <c r="Z29" s="133"/>
      <c r="AA29" s="254"/>
      <c r="AB29" s="133"/>
      <c r="AC29" s="254"/>
      <c r="AD29" s="133"/>
      <c r="AE29" s="254"/>
      <c r="AF29" s="133"/>
      <c r="AG29" s="278"/>
      <c r="AH29" s="133"/>
      <c r="AI29" s="278"/>
      <c r="AJ29" s="149">
        <f t="shared" si="2"/>
        <v>29.7</v>
      </c>
      <c r="AK29" s="237"/>
      <c r="AN29" s="147">
        <f t="shared" si="3"/>
        <v>29.7</v>
      </c>
      <c r="AO29" s="237"/>
    </row>
    <row r="30" spans="1:41" ht="15" hidden="1" customHeight="1" x14ac:dyDescent="0.2">
      <c r="A30" s="16"/>
      <c r="B30" s="17"/>
      <c r="D30" s="18"/>
      <c r="F30" s="19"/>
      <c r="H30" s="102"/>
      <c r="I30" s="14" t="s">
        <v>29</v>
      </c>
      <c r="J30" s="14"/>
      <c r="K30" s="22" t="s">
        <v>163</v>
      </c>
      <c r="L30" s="15" t="s">
        <v>112</v>
      </c>
      <c r="M30" s="121"/>
      <c r="N30" s="133"/>
      <c r="O30" s="254"/>
      <c r="P30" s="133"/>
      <c r="Q30" s="203"/>
      <c r="R30" s="133"/>
      <c r="S30" s="254"/>
      <c r="T30" s="133"/>
      <c r="U30" s="254"/>
      <c r="V30" s="133"/>
      <c r="W30" s="254"/>
      <c r="X30" s="133"/>
      <c r="Y30" s="254"/>
      <c r="Z30" s="133"/>
      <c r="AA30" s="254"/>
      <c r="AB30" s="133"/>
      <c r="AC30" s="254"/>
      <c r="AD30" s="133"/>
      <c r="AE30" s="254"/>
      <c r="AF30" s="133"/>
      <c r="AG30" s="278"/>
      <c r="AH30" s="133"/>
      <c r="AI30" s="278"/>
      <c r="AJ30" s="149">
        <f t="shared" si="2"/>
        <v>0</v>
      </c>
      <c r="AK30" s="237"/>
      <c r="AN30" s="147">
        <f t="shared" si="3"/>
        <v>0</v>
      </c>
      <c r="AO30" s="237"/>
    </row>
    <row r="31" spans="1:41" ht="15" customHeight="1" thickBot="1" x14ac:dyDescent="0.25">
      <c r="A31" s="16"/>
      <c r="B31" s="17"/>
      <c r="D31" s="31" t="s">
        <v>157</v>
      </c>
      <c r="F31" s="19"/>
      <c r="H31" s="103" t="s">
        <v>289</v>
      </c>
      <c r="I31" s="14"/>
      <c r="J31" s="14"/>
      <c r="K31" s="22"/>
      <c r="L31" s="76"/>
      <c r="M31" s="76"/>
      <c r="N31" s="133"/>
      <c r="O31" s="255"/>
      <c r="P31" s="133"/>
      <c r="Q31" s="204"/>
      <c r="R31" s="133"/>
      <c r="S31" s="255"/>
      <c r="T31" s="133"/>
      <c r="U31" s="255"/>
      <c r="V31" s="133"/>
      <c r="W31" s="255"/>
      <c r="X31" s="133"/>
      <c r="Y31" s="255"/>
      <c r="Z31" s="133"/>
      <c r="AA31" s="255"/>
      <c r="AB31" s="133"/>
      <c r="AC31" s="255"/>
      <c r="AD31" s="133"/>
      <c r="AE31" s="255"/>
      <c r="AF31" s="133"/>
      <c r="AG31" s="279"/>
      <c r="AH31" s="133"/>
      <c r="AI31" s="279"/>
      <c r="AJ31" s="149">
        <f t="shared" si="2"/>
        <v>0</v>
      </c>
      <c r="AK31" s="238"/>
      <c r="AN31" s="147">
        <f t="shared" si="3"/>
        <v>0</v>
      </c>
      <c r="AO31" s="238"/>
    </row>
    <row r="32" spans="1:41" ht="15" customHeight="1" thickBot="1" x14ac:dyDescent="0.25">
      <c r="A32" s="16"/>
      <c r="B32" s="17"/>
      <c r="D32" s="246" t="s">
        <v>131</v>
      </c>
      <c r="F32" s="19"/>
      <c r="I32" s="79"/>
      <c r="J32" s="79"/>
      <c r="K32" s="2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41"/>
      <c r="AK32" s="142"/>
      <c r="AN32" s="141"/>
      <c r="AO32" s="142"/>
    </row>
    <row r="33" spans="1:41" ht="15" customHeight="1" x14ac:dyDescent="0.2">
      <c r="A33" s="16"/>
      <c r="B33" s="17"/>
      <c r="D33" s="247"/>
      <c r="F33" s="19"/>
      <c r="H33" s="104" t="s">
        <v>140</v>
      </c>
      <c r="I33" s="14" t="s">
        <v>38</v>
      </c>
      <c r="J33" s="14"/>
      <c r="K33" s="15" t="s">
        <v>79</v>
      </c>
      <c r="L33" s="15" t="s">
        <v>124</v>
      </c>
      <c r="M33" s="15" t="s">
        <v>265</v>
      </c>
      <c r="N33" s="133">
        <v>78.099999999999994</v>
      </c>
      <c r="O33" s="202">
        <f>SUM(N33:N40)</f>
        <v>78.099999999999994</v>
      </c>
      <c r="P33" s="133">
        <v>38.299999999999997</v>
      </c>
      <c r="Q33" s="202">
        <f>SUM(P33:P40)</f>
        <v>38.299999999999997</v>
      </c>
      <c r="R33" s="133"/>
      <c r="S33" s="202">
        <f>SUM(R33:R40)</f>
        <v>22</v>
      </c>
      <c r="T33" s="133">
        <v>1.4</v>
      </c>
      <c r="U33" s="202">
        <f>SUM(T33:T40)</f>
        <v>1.4</v>
      </c>
      <c r="V33" s="133">
        <v>5.9</v>
      </c>
      <c r="W33" s="202">
        <f>SUM(V33:V40)</f>
        <v>5.9</v>
      </c>
      <c r="X33" s="133">
        <v>1.4</v>
      </c>
      <c r="Y33" s="202">
        <f>SUM(X33:X40)</f>
        <v>1.4</v>
      </c>
      <c r="Z33" s="133">
        <v>5.9</v>
      </c>
      <c r="AA33" s="202">
        <f>SUM(Z33:Z40)</f>
        <v>5.9</v>
      </c>
      <c r="AB33" s="133">
        <v>1.4</v>
      </c>
      <c r="AC33" s="202">
        <f>SUM(AB33:AB40)</f>
        <v>1.4</v>
      </c>
      <c r="AD33" s="133">
        <v>5.9</v>
      </c>
      <c r="AE33" s="202">
        <f>SUM(AD33:AD40)</f>
        <v>5.9</v>
      </c>
      <c r="AF33" s="133">
        <v>1.4</v>
      </c>
      <c r="AG33" s="202">
        <f>SUM(AF33:AF40)</f>
        <v>1.4</v>
      </c>
      <c r="AH33" s="133">
        <v>4.4000000000000004</v>
      </c>
      <c r="AI33" s="220">
        <f>SUM(AH33:AH40)</f>
        <v>4.4000000000000004</v>
      </c>
      <c r="AJ33" s="150">
        <f t="shared" ref="AJ33:AJ40" si="4">N33+P33+R33+T33+V33+X33+Z33+AB33+AD33+AF33+AH33</f>
        <v>144.10000000000002</v>
      </c>
      <c r="AK33" s="205">
        <f>SUM(AJ33:AJ40)</f>
        <v>166.10000000000002</v>
      </c>
      <c r="AN33" s="147">
        <f t="shared" si="3"/>
        <v>65.999999999999986</v>
      </c>
      <c r="AO33" s="205">
        <f>SUM(AN33:AN40)</f>
        <v>87.999999999999986</v>
      </c>
    </row>
    <row r="34" spans="1:41" ht="15" customHeight="1" x14ac:dyDescent="0.2">
      <c r="A34" s="16"/>
      <c r="B34" s="17"/>
      <c r="D34" s="18"/>
      <c r="F34" s="26" t="s">
        <v>153</v>
      </c>
      <c r="H34" s="105" t="s">
        <v>1</v>
      </c>
      <c r="I34" s="14" t="s">
        <v>39</v>
      </c>
      <c r="J34" s="14"/>
      <c r="K34" s="15" t="s">
        <v>200</v>
      </c>
      <c r="L34" s="15" t="s">
        <v>190</v>
      </c>
      <c r="M34" s="15" t="s">
        <v>80</v>
      </c>
      <c r="N34" s="133"/>
      <c r="O34" s="203"/>
      <c r="P34" s="133"/>
      <c r="Q34" s="203"/>
      <c r="R34" s="133">
        <v>22</v>
      </c>
      <c r="S34" s="203"/>
      <c r="T34" s="133"/>
      <c r="U34" s="203"/>
      <c r="V34" s="133"/>
      <c r="W34" s="203"/>
      <c r="X34" s="133"/>
      <c r="Y34" s="203"/>
      <c r="Z34" s="133"/>
      <c r="AA34" s="203"/>
      <c r="AB34" s="133"/>
      <c r="AC34" s="203"/>
      <c r="AD34" s="133"/>
      <c r="AE34" s="203"/>
      <c r="AF34" s="133"/>
      <c r="AG34" s="203"/>
      <c r="AH34" s="133"/>
      <c r="AI34" s="275"/>
      <c r="AJ34" s="150">
        <f t="shared" si="4"/>
        <v>22</v>
      </c>
      <c r="AK34" s="206"/>
      <c r="AN34" s="147">
        <f t="shared" si="3"/>
        <v>22</v>
      </c>
      <c r="AO34" s="206"/>
    </row>
    <row r="35" spans="1:41" ht="15" customHeight="1" x14ac:dyDescent="0.2">
      <c r="A35" s="16"/>
      <c r="B35" s="17"/>
      <c r="D35" s="18"/>
      <c r="F35" s="28" t="s">
        <v>132</v>
      </c>
      <c r="H35" s="106"/>
      <c r="I35" s="14" t="s">
        <v>40</v>
      </c>
      <c r="J35" s="14"/>
      <c r="K35" s="25" t="s">
        <v>193</v>
      </c>
      <c r="L35" s="15" t="s">
        <v>82</v>
      </c>
      <c r="M35" s="15" t="s">
        <v>81</v>
      </c>
      <c r="N35" s="133"/>
      <c r="O35" s="203"/>
      <c r="P35" s="133"/>
      <c r="Q35" s="203"/>
      <c r="R35" s="133"/>
      <c r="S35" s="203"/>
      <c r="T35" s="133"/>
      <c r="U35" s="203"/>
      <c r="V35" s="133"/>
      <c r="W35" s="203"/>
      <c r="X35" s="133"/>
      <c r="Y35" s="203"/>
      <c r="Z35" s="133"/>
      <c r="AA35" s="203"/>
      <c r="AB35" s="133"/>
      <c r="AC35" s="203"/>
      <c r="AD35" s="133"/>
      <c r="AE35" s="203"/>
      <c r="AF35" s="133"/>
      <c r="AG35" s="203"/>
      <c r="AH35" s="133"/>
      <c r="AI35" s="275"/>
      <c r="AJ35" s="150">
        <f t="shared" si="4"/>
        <v>0</v>
      </c>
      <c r="AK35" s="206"/>
      <c r="AN35" s="147">
        <f t="shared" si="3"/>
        <v>0</v>
      </c>
      <c r="AO35" s="206"/>
    </row>
    <row r="36" spans="1:41" ht="15" customHeight="1" x14ac:dyDescent="0.2">
      <c r="A36" s="241" t="s">
        <v>61</v>
      </c>
      <c r="B36" s="17"/>
      <c r="D36" s="18"/>
      <c r="F36" s="19"/>
      <c r="H36" s="106"/>
      <c r="I36" s="14" t="s">
        <v>41</v>
      </c>
      <c r="J36" s="87" t="s">
        <v>319</v>
      </c>
      <c r="K36" s="25" t="s">
        <v>194</v>
      </c>
      <c r="L36" s="15" t="s">
        <v>254</v>
      </c>
      <c r="M36" s="15" t="s">
        <v>245</v>
      </c>
      <c r="N36" s="133"/>
      <c r="O36" s="203"/>
      <c r="P36" s="133"/>
      <c r="Q36" s="203"/>
      <c r="R36" s="133"/>
      <c r="S36" s="203"/>
      <c r="T36" s="133"/>
      <c r="U36" s="203"/>
      <c r="V36" s="133"/>
      <c r="W36" s="203"/>
      <c r="X36" s="133"/>
      <c r="Y36" s="203"/>
      <c r="Z36" s="133"/>
      <c r="AA36" s="203"/>
      <c r="AB36" s="133"/>
      <c r="AC36" s="203"/>
      <c r="AD36" s="133"/>
      <c r="AE36" s="203"/>
      <c r="AF36" s="133"/>
      <c r="AG36" s="203"/>
      <c r="AH36" s="133"/>
      <c r="AI36" s="275"/>
      <c r="AJ36" s="150">
        <f t="shared" si="4"/>
        <v>0</v>
      </c>
      <c r="AK36" s="206"/>
      <c r="AN36" s="147">
        <f t="shared" si="3"/>
        <v>0</v>
      </c>
      <c r="AO36" s="206"/>
    </row>
    <row r="37" spans="1:41" ht="15" customHeight="1" x14ac:dyDescent="0.2">
      <c r="A37" s="242"/>
      <c r="B37" s="27"/>
      <c r="D37" s="18"/>
      <c r="F37" s="19"/>
      <c r="H37" s="106"/>
      <c r="I37" s="14" t="s">
        <v>42</v>
      </c>
      <c r="J37" s="87" t="s">
        <v>319</v>
      </c>
      <c r="K37" s="15" t="s">
        <v>164</v>
      </c>
      <c r="L37" s="15" t="s">
        <v>255</v>
      </c>
      <c r="M37" s="15" t="s">
        <v>227</v>
      </c>
      <c r="N37" s="133"/>
      <c r="O37" s="203"/>
      <c r="P37" s="133"/>
      <c r="Q37" s="203"/>
      <c r="R37" s="133"/>
      <c r="S37" s="203"/>
      <c r="T37" s="133"/>
      <c r="U37" s="203"/>
      <c r="V37" s="133"/>
      <c r="W37" s="203"/>
      <c r="X37" s="133"/>
      <c r="Y37" s="203"/>
      <c r="Z37" s="133"/>
      <c r="AA37" s="203"/>
      <c r="AB37" s="133"/>
      <c r="AC37" s="203"/>
      <c r="AD37" s="133"/>
      <c r="AE37" s="203"/>
      <c r="AF37" s="133"/>
      <c r="AG37" s="203"/>
      <c r="AH37" s="133"/>
      <c r="AI37" s="275"/>
      <c r="AJ37" s="150">
        <f t="shared" si="4"/>
        <v>0</v>
      </c>
      <c r="AK37" s="206"/>
      <c r="AN37" s="147">
        <f t="shared" si="3"/>
        <v>0</v>
      </c>
      <c r="AO37" s="206"/>
    </row>
    <row r="38" spans="1:41" ht="15" hidden="1" customHeight="1" x14ac:dyDescent="0.2">
      <c r="A38" s="16"/>
      <c r="B38" s="17"/>
      <c r="D38" s="18"/>
      <c r="F38" s="19"/>
      <c r="H38" s="106"/>
      <c r="I38" s="14" t="s">
        <v>43</v>
      </c>
      <c r="J38" s="14"/>
      <c r="K38" s="15" t="s">
        <v>165</v>
      </c>
      <c r="L38" s="29" t="s">
        <v>195</v>
      </c>
      <c r="M38" s="15" t="s">
        <v>61</v>
      </c>
      <c r="N38" s="133"/>
      <c r="O38" s="203"/>
      <c r="P38" s="133"/>
      <c r="Q38" s="203"/>
      <c r="R38" s="133"/>
      <c r="S38" s="203"/>
      <c r="T38" s="133"/>
      <c r="U38" s="203"/>
      <c r="V38" s="133"/>
      <c r="W38" s="203"/>
      <c r="X38" s="133"/>
      <c r="Y38" s="203"/>
      <c r="Z38" s="133"/>
      <c r="AA38" s="203"/>
      <c r="AB38" s="133"/>
      <c r="AC38" s="203"/>
      <c r="AD38" s="133"/>
      <c r="AE38" s="203"/>
      <c r="AF38" s="133"/>
      <c r="AG38" s="203"/>
      <c r="AH38" s="133"/>
      <c r="AI38" s="275"/>
      <c r="AJ38" s="150">
        <f t="shared" si="4"/>
        <v>0</v>
      </c>
      <c r="AK38" s="206"/>
      <c r="AN38" s="147">
        <f t="shared" si="3"/>
        <v>0</v>
      </c>
      <c r="AO38" s="206"/>
    </row>
    <row r="39" spans="1:41" ht="15" customHeight="1" x14ac:dyDescent="0.2">
      <c r="A39" s="16"/>
      <c r="B39" s="17"/>
      <c r="D39" s="18"/>
      <c r="F39" s="19"/>
      <c r="H39" s="106"/>
      <c r="I39" s="30" t="s">
        <v>61</v>
      </c>
      <c r="J39" s="30"/>
      <c r="K39" s="21" t="s">
        <v>61</v>
      </c>
      <c r="L39" s="29"/>
      <c r="M39" s="15"/>
      <c r="N39" s="133"/>
      <c r="O39" s="203"/>
      <c r="P39" s="133"/>
      <c r="Q39" s="203"/>
      <c r="R39" s="133"/>
      <c r="S39" s="203"/>
      <c r="T39" s="133"/>
      <c r="U39" s="203"/>
      <c r="V39" s="133"/>
      <c r="W39" s="203"/>
      <c r="X39" s="133"/>
      <c r="Y39" s="203"/>
      <c r="Z39" s="133"/>
      <c r="AA39" s="203"/>
      <c r="AB39" s="133"/>
      <c r="AC39" s="203"/>
      <c r="AD39" s="133"/>
      <c r="AE39" s="203"/>
      <c r="AF39" s="133"/>
      <c r="AG39" s="203"/>
      <c r="AH39" s="133"/>
      <c r="AI39" s="275"/>
      <c r="AJ39" s="150">
        <f t="shared" si="4"/>
        <v>0</v>
      </c>
      <c r="AK39" s="206"/>
      <c r="AN39" s="147">
        <f t="shared" si="3"/>
        <v>0</v>
      </c>
      <c r="AO39" s="206"/>
    </row>
    <row r="40" spans="1:41" ht="15" customHeight="1" thickBot="1" x14ac:dyDescent="0.25">
      <c r="A40" s="16"/>
      <c r="B40" s="17"/>
      <c r="D40" s="18"/>
      <c r="F40" s="19"/>
      <c r="H40" s="107"/>
      <c r="I40" s="14" t="s">
        <v>191</v>
      </c>
      <c r="J40" s="14"/>
      <c r="K40" s="15" t="s">
        <v>192</v>
      </c>
      <c r="L40" s="15" t="s">
        <v>61</v>
      </c>
      <c r="M40" s="15"/>
      <c r="N40" s="133"/>
      <c r="O40" s="204"/>
      <c r="P40" s="133"/>
      <c r="Q40" s="204"/>
      <c r="R40" s="133"/>
      <c r="S40" s="204"/>
      <c r="T40" s="133"/>
      <c r="U40" s="204"/>
      <c r="V40" s="133"/>
      <c r="W40" s="204"/>
      <c r="X40" s="133"/>
      <c r="Y40" s="204"/>
      <c r="Z40" s="133"/>
      <c r="AA40" s="204"/>
      <c r="AB40" s="133"/>
      <c r="AC40" s="204"/>
      <c r="AD40" s="133"/>
      <c r="AE40" s="204"/>
      <c r="AF40" s="133"/>
      <c r="AG40" s="204"/>
      <c r="AH40" s="133"/>
      <c r="AI40" s="222"/>
      <c r="AJ40" s="150">
        <f t="shared" si="4"/>
        <v>0</v>
      </c>
      <c r="AK40" s="207"/>
      <c r="AN40" s="147">
        <f t="shared" si="3"/>
        <v>0</v>
      </c>
      <c r="AO40" s="207"/>
    </row>
    <row r="41" spans="1:41" ht="15" customHeight="1" thickBot="1" x14ac:dyDescent="0.25">
      <c r="A41" s="16"/>
      <c r="B41" s="17"/>
      <c r="D41" s="18"/>
      <c r="F41" s="19"/>
      <c r="I41" s="79"/>
      <c r="J41" s="79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41"/>
      <c r="AK41" s="142"/>
      <c r="AN41" s="141"/>
      <c r="AO41" s="142"/>
    </row>
    <row r="42" spans="1:41" ht="15" hidden="1" customHeight="1" x14ac:dyDescent="0.2">
      <c r="A42" s="16"/>
      <c r="B42" s="17"/>
      <c r="D42" s="18"/>
      <c r="F42" s="19"/>
      <c r="H42" s="13"/>
      <c r="I42" s="14" t="s">
        <v>44</v>
      </c>
      <c r="J42" s="14"/>
      <c r="K42" s="15" t="s">
        <v>113</v>
      </c>
      <c r="L42" s="15" t="s">
        <v>256</v>
      </c>
      <c r="M42" s="15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41"/>
      <c r="AK42" s="142"/>
      <c r="AN42" s="141"/>
      <c r="AO42" s="142"/>
    </row>
    <row r="43" spans="1:41" ht="15" customHeight="1" x14ac:dyDescent="0.2">
      <c r="A43" s="16"/>
      <c r="B43" s="17"/>
      <c r="D43" s="18"/>
      <c r="F43" s="19"/>
      <c r="H43" s="108" t="s">
        <v>141</v>
      </c>
      <c r="I43" s="14" t="s">
        <v>45</v>
      </c>
      <c r="J43" s="87" t="s">
        <v>319</v>
      </c>
      <c r="K43" s="15" t="s">
        <v>114</v>
      </c>
      <c r="L43" s="15" t="s">
        <v>257</v>
      </c>
      <c r="M43" s="15" t="s">
        <v>91</v>
      </c>
      <c r="N43" s="133"/>
      <c r="O43" s="253">
        <f>SUM(N43:N50)</f>
        <v>0</v>
      </c>
      <c r="P43" s="133">
        <v>58.9</v>
      </c>
      <c r="Q43" s="202">
        <f>SUM(P43:P50)</f>
        <v>58.9</v>
      </c>
      <c r="R43" s="133"/>
      <c r="S43" s="253">
        <f>SUM(R43:R50)</f>
        <v>0</v>
      </c>
      <c r="T43" s="133"/>
      <c r="U43" s="253">
        <f>SUM(T43:T50)</f>
        <v>0</v>
      </c>
      <c r="V43" s="133"/>
      <c r="W43" s="253">
        <f>SUM(V43:V50)</f>
        <v>0</v>
      </c>
      <c r="X43" s="133"/>
      <c r="Y43" s="253">
        <f>SUM(X43:X50)</f>
        <v>0</v>
      </c>
      <c r="Z43" s="133"/>
      <c r="AA43" s="253">
        <f>SUM(Z43:Z50)</f>
        <v>0</v>
      </c>
      <c r="AB43" s="133"/>
      <c r="AC43" s="253">
        <f>SUM(AB43:AB50)</f>
        <v>0</v>
      </c>
      <c r="AD43" s="133"/>
      <c r="AE43" s="253">
        <f>SUM(AD43:AD50)</f>
        <v>0</v>
      </c>
      <c r="AF43" s="133"/>
      <c r="AG43" s="253">
        <f>SUM(AF43:AF50)</f>
        <v>0</v>
      </c>
      <c r="AH43" s="133"/>
      <c r="AI43" s="277">
        <f>SUM(AH43:AH50)</f>
        <v>0</v>
      </c>
      <c r="AJ43" s="151">
        <f t="shared" ref="AJ43:AJ61" si="5">N43+P43+R43+T43+V43+X43+Z43+AB43+AD43+AF43+AH43</f>
        <v>58.9</v>
      </c>
      <c r="AK43" s="208">
        <f>SUM(AJ43:AJ50)</f>
        <v>58.9</v>
      </c>
      <c r="AN43" s="147">
        <f t="shared" ref="AN43:AN50" si="6">P43+R43+T43+V43+X43+Z43+AB43+AD43+AF43+AH43</f>
        <v>58.9</v>
      </c>
      <c r="AO43" s="208">
        <f>SUM(AN43:AN50)</f>
        <v>58.9</v>
      </c>
    </row>
    <row r="44" spans="1:41" ht="15" hidden="1" customHeight="1" x14ac:dyDescent="0.2">
      <c r="A44" s="16"/>
      <c r="B44" s="17"/>
      <c r="D44" s="31"/>
      <c r="F44" s="19"/>
      <c r="H44" s="109"/>
      <c r="I44" s="14" t="s">
        <v>46</v>
      </c>
      <c r="J44" s="14"/>
      <c r="K44" s="15" t="s">
        <v>115</v>
      </c>
      <c r="L44" s="15" t="s">
        <v>116</v>
      </c>
      <c r="M44" s="15" t="s">
        <v>92</v>
      </c>
      <c r="N44" s="133"/>
      <c r="O44" s="254"/>
      <c r="P44" s="133"/>
      <c r="Q44" s="203"/>
      <c r="R44" s="133"/>
      <c r="S44" s="254"/>
      <c r="T44" s="133"/>
      <c r="U44" s="254"/>
      <c r="V44" s="133"/>
      <c r="W44" s="254"/>
      <c r="X44" s="133"/>
      <c r="Y44" s="254"/>
      <c r="Z44" s="133"/>
      <c r="AA44" s="254"/>
      <c r="AB44" s="133"/>
      <c r="AC44" s="254"/>
      <c r="AD44" s="133"/>
      <c r="AE44" s="254"/>
      <c r="AF44" s="133"/>
      <c r="AG44" s="254"/>
      <c r="AH44" s="133"/>
      <c r="AI44" s="278"/>
      <c r="AJ44" s="152">
        <f t="shared" si="5"/>
        <v>0</v>
      </c>
      <c r="AK44" s="209"/>
      <c r="AN44" s="147">
        <f t="shared" si="6"/>
        <v>0</v>
      </c>
      <c r="AO44" s="209"/>
    </row>
    <row r="45" spans="1:41" ht="15" customHeight="1" x14ac:dyDescent="0.2">
      <c r="A45" s="123" t="s">
        <v>156</v>
      </c>
      <c r="B45" s="124"/>
      <c r="D45" s="246"/>
      <c r="F45" s="19"/>
      <c r="H45" s="109" t="s">
        <v>2</v>
      </c>
      <c r="I45" s="14" t="s">
        <v>47</v>
      </c>
      <c r="J45" s="87" t="s">
        <v>319</v>
      </c>
      <c r="K45" s="15" t="s">
        <v>196</v>
      </c>
      <c r="L45" s="15" t="s">
        <v>223</v>
      </c>
      <c r="M45" s="15" t="s">
        <v>266</v>
      </c>
      <c r="N45" s="133"/>
      <c r="O45" s="254"/>
      <c r="P45" s="133"/>
      <c r="Q45" s="203"/>
      <c r="R45" s="133"/>
      <c r="S45" s="254"/>
      <c r="T45" s="133"/>
      <c r="U45" s="254"/>
      <c r="V45" s="133"/>
      <c r="W45" s="254"/>
      <c r="X45" s="133"/>
      <c r="Y45" s="254"/>
      <c r="Z45" s="133"/>
      <c r="AA45" s="254"/>
      <c r="AB45" s="133"/>
      <c r="AC45" s="254"/>
      <c r="AD45" s="133"/>
      <c r="AE45" s="254"/>
      <c r="AF45" s="133"/>
      <c r="AG45" s="254"/>
      <c r="AH45" s="133"/>
      <c r="AI45" s="278"/>
      <c r="AJ45" s="152">
        <f t="shared" si="5"/>
        <v>0</v>
      </c>
      <c r="AK45" s="209"/>
      <c r="AN45" s="147">
        <f t="shared" si="6"/>
        <v>0</v>
      </c>
      <c r="AO45" s="209"/>
    </row>
    <row r="46" spans="1:41" ht="15" customHeight="1" x14ac:dyDescent="0.2">
      <c r="A46" s="241" t="s">
        <v>135</v>
      </c>
      <c r="B46" s="262"/>
      <c r="D46" s="247"/>
      <c r="F46" s="19"/>
      <c r="H46" s="110" t="s">
        <v>280</v>
      </c>
      <c r="I46" s="14" t="s">
        <v>48</v>
      </c>
      <c r="J46" s="87" t="s">
        <v>319</v>
      </c>
      <c r="K46" s="15" t="s">
        <v>197</v>
      </c>
      <c r="L46" s="15" t="s">
        <v>123</v>
      </c>
      <c r="M46" s="15" t="s">
        <v>228</v>
      </c>
      <c r="N46" s="133"/>
      <c r="O46" s="254"/>
      <c r="P46" s="133"/>
      <c r="Q46" s="203"/>
      <c r="R46" s="133"/>
      <c r="S46" s="254"/>
      <c r="T46" s="133"/>
      <c r="U46" s="254"/>
      <c r="V46" s="133"/>
      <c r="W46" s="254"/>
      <c r="X46" s="133"/>
      <c r="Y46" s="254"/>
      <c r="Z46" s="133"/>
      <c r="AA46" s="254"/>
      <c r="AB46" s="133"/>
      <c r="AC46" s="254"/>
      <c r="AD46" s="133"/>
      <c r="AE46" s="254"/>
      <c r="AF46" s="133"/>
      <c r="AG46" s="254"/>
      <c r="AH46" s="133"/>
      <c r="AI46" s="278"/>
      <c r="AJ46" s="151">
        <f t="shared" si="5"/>
        <v>0</v>
      </c>
      <c r="AK46" s="209"/>
      <c r="AN46" s="147">
        <f t="shared" si="6"/>
        <v>0</v>
      </c>
      <c r="AO46" s="209"/>
    </row>
    <row r="47" spans="1:41" ht="15" customHeight="1" x14ac:dyDescent="0.2">
      <c r="A47" s="263"/>
      <c r="B47" s="262"/>
      <c r="D47" s="32"/>
      <c r="F47" s="19"/>
      <c r="H47" s="111"/>
      <c r="I47" s="264" t="s">
        <v>49</v>
      </c>
      <c r="J47" s="87" t="s">
        <v>319</v>
      </c>
      <c r="K47" s="269" t="s">
        <v>290</v>
      </c>
      <c r="L47" s="256" t="s">
        <v>198</v>
      </c>
      <c r="M47" s="256" t="s">
        <v>281</v>
      </c>
      <c r="N47" s="133"/>
      <c r="O47" s="254"/>
      <c r="P47" s="133"/>
      <c r="Q47" s="203"/>
      <c r="R47" s="133"/>
      <c r="S47" s="254"/>
      <c r="T47" s="133"/>
      <c r="U47" s="254"/>
      <c r="V47" s="133"/>
      <c r="W47" s="254"/>
      <c r="X47" s="133"/>
      <c r="Y47" s="254"/>
      <c r="Z47" s="133"/>
      <c r="AA47" s="254"/>
      <c r="AB47" s="133"/>
      <c r="AC47" s="254"/>
      <c r="AD47" s="133"/>
      <c r="AE47" s="254"/>
      <c r="AF47" s="133"/>
      <c r="AG47" s="254"/>
      <c r="AH47" s="133"/>
      <c r="AI47" s="278"/>
      <c r="AJ47" s="152">
        <f t="shared" si="5"/>
        <v>0</v>
      </c>
      <c r="AK47" s="209"/>
      <c r="AN47" s="147">
        <f t="shared" si="6"/>
        <v>0</v>
      </c>
      <c r="AO47" s="209"/>
    </row>
    <row r="48" spans="1:41" ht="15" hidden="1" customHeight="1" x14ac:dyDescent="0.2">
      <c r="A48" s="84"/>
      <c r="B48" s="83"/>
      <c r="D48" s="32"/>
      <c r="F48" s="19"/>
      <c r="H48" s="111"/>
      <c r="I48" s="268"/>
      <c r="J48" s="171"/>
      <c r="K48" s="270"/>
      <c r="L48" s="270"/>
      <c r="M48" s="272"/>
      <c r="N48" s="133"/>
      <c r="O48" s="254"/>
      <c r="P48" s="133"/>
      <c r="Q48" s="203"/>
      <c r="R48" s="133"/>
      <c r="S48" s="254"/>
      <c r="T48" s="133"/>
      <c r="U48" s="254"/>
      <c r="V48" s="133"/>
      <c r="W48" s="254"/>
      <c r="X48" s="133"/>
      <c r="Y48" s="254"/>
      <c r="Z48" s="133"/>
      <c r="AA48" s="254"/>
      <c r="AB48" s="133"/>
      <c r="AC48" s="254"/>
      <c r="AD48" s="133"/>
      <c r="AE48" s="254"/>
      <c r="AF48" s="133"/>
      <c r="AG48" s="254"/>
      <c r="AH48" s="133"/>
      <c r="AI48" s="278"/>
      <c r="AJ48" s="152">
        <f t="shared" si="5"/>
        <v>0</v>
      </c>
      <c r="AK48" s="209"/>
      <c r="AN48" s="147">
        <f t="shared" si="6"/>
        <v>0</v>
      </c>
      <c r="AO48" s="209"/>
    </row>
    <row r="49" spans="1:41" ht="15" hidden="1" customHeight="1" x14ac:dyDescent="0.2">
      <c r="A49" s="16"/>
      <c r="B49" s="17"/>
      <c r="D49" s="18"/>
      <c r="F49" s="19"/>
      <c r="H49" s="111"/>
      <c r="I49" s="14" t="s">
        <v>50</v>
      </c>
      <c r="J49" s="14"/>
      <c r="K49" s="15" t="s">
        <v>83</v>
      </c>
      <c r="L49" s="15" t="s">
        <v>87</v>
      </c>
      <c r="M49" s="15" t="s">
        <v>229</v>
      </c>
      <c r="N49" s="133"/>
      <c r="O49" s="254"/>
      <c r="P49" s="133"/>
      <c r="Q49" s="203"/>
      <c r="R49" s="133"/>
      <c r="S49" s="254"/>
      <c r="T49" s="133"/>
      <c r="U49" s="254"/>
      <c r="V49" s="133"/>
      <c r="W49" s="254"/>
      <c r="X49" s="133"/>
      <c r="Y49" s="254"/>
      <c r="Z49" s="133"/>
      <c r="AA49" s="254"/>
      <c r="AB49" s="133"/>
      <c r="AC49" s="254"/>
      <c r="AD49" s="133"/>
      <c r="AE49" s="254"/>
      <c r="AF49" s="133"/>
      <c r="AG49" s="254"/>
      <c r="AH49" s="133"/>
      <c r="AI49" s="278"/>
      <c r="AJ49" s="152">
        <f t="shared" si="5"/>
        <v>0</v>
      </c>
      <c r="AK49" s="209"/>
      <c r="AN49" s="147">
        <f t="shared" si="6"/>
        <v>0</v>
      </c>
      <c r="AO49" s="209"/>
    </row>
    <row r="50" spans="1:41" ht="15" customHeight="1" thickBot="1" x14ac:dyDescent="0.25">
      <c r="A50" s="16"/>
      <c r="B50" s="17"/>
      <c r="D50" s="18"/>
      <c r="F50" s="19"/>
      <c r="H50" s="112"/>
      <c r="I50" s="14" t="s">
        <v>51</v>
      </c>
      <c r="J50" s="87" t="s">
        <v>319</v>
      </c>
      <c r="K50" s="15" t="s">
        <v>199</v>
      </c>
      <c r="L50" s="15" t="s">
        <v>86</v>
      </c>
      <c r="M50" s="15" t="s">
        <v>267</v>
      </c>
      <c r="N50" s="133"/>
      <c r="O50" s="255"/>
      <c r="P50" s="133"/>
      <c r="Q50" s="204"/>
      <c r="R50" s="133"/>
      <c r="S50" s="255"/>
      <c r="T50" s="133"/>
      <c r="U50" s="255"/>
      <c r="V50" s="133"/>
      <c r="W50" s="255"/>
      <c r="X50" s="133"/>
      <c r="Y50" s="255"/>
      <c r="Z50" s="133"/>
      <c r="AA50" s="255"/>
      <c r="AB50" s="133"/>
      <c r="AC50" s="255"/>
      <c r="AD50" s="133"/>
      <c r="AE50" s="255"/>
      <c r="AF50" s="133"/>
      <c r="AG50" s="255"/>
      <c r="AH50" s="133"/>
      <c r="AI50" s="279"/>
      <c r="AJ50" s="152">
        <f>N50+P50+R50+T50+V50+X50+Z50+AB50+AD50+AF50+AH50</f>
        <v>0</v>
      </c>
      <c r="AK50" s="210"/>
      <c r="AN50" s="147">
        <f t="shared" si="6"/>
        <v>0</v>
      </c>
      <c r="AO50" s="210"/>
    </row>
    <row r="51" spans="1:41" ht="15" hidden="1" customHeight="1" x14ac:dyDescent="0.2">
      <c r="A51" s="16"/>
      <c r="B51" s="17"/>
      <c r="D51" s="18"/>
      <c r="F51" s="19"/>
      <c r="H51" s="20"/>
      <c r="I51" s="14" t="s">
        <v>64</v>
      </c>
      <c r="J51" s="14"/>
      <c r="K51" s="15" t="s">
        <v>84</v>
      </c>
      <c r="L51" s="29" t="s">
        <v>122</v>
      </c>
      <c r="M51" s="15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41">
        <f t="shared" si="5"/>
        <v>0</v>
      </c>
      <c r="AK51" s="142"/>
      <c r="AN51" s="141">
        <f>R51+T51+V51+X51+Z51+AB51+AD51+AF51+AH51+AJ51+AL51</f>
        <v>0</v>
      </c>
      <c r="AO51" s="142"/>
    </row>
    <row r="52" spans="1:41" ht="15" customHeight="1" thickBot="1" x14ac:dyDescent="0.25">
      <c r="A52" s="16"/>
      <c r="B52" s="17"/>
      <c r="D52" s="18"/>
      <c r="F52" s="19"/>
      <c r="I52" s="79"/>
      <c r="J52" s="79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41">
        <f t="shared" si="5"/>
        <v>0</v>
      </c>
      <c r="AK52" s="142"/>
      <c r="AN52" s="141">
        <f>R52+T52+V52+X52+Z52+AB52+AD52+AF52+AH52+AJ52+AL52</f>
        <v>0</v>
      </c>
      <c r="AO52" s="142"/>
    </row>
    <row r="53" spans="1:41" ht="15" customHeight="1" x14ac:dyDescent="0.2">
      <c r="A53" s="16"/>
      <c r="B53" s="17"/>
      <c r="D53" s="18"/>
      <c r="F53" s="19"/>
      <c r="H53" s="113" t="s">
        <v>142</v>
      </c>
      <c r="I53" s="14" t="s">
        <v>52</v>
      </c>
      <c r="J53" s="87" t="s">
        <v>319</v>
      </c>
      <c r="K53" s="15" t="s">
        <v>117</v>
      </c>
      <c r="L53" s="15" t="s">
        <v>121</v>
      </c>
      <c r="M53" s="15" t="s">
        <v>251</v>
      </c>
      <c r="N53" s="133"/>
      <c r="O53" s="253"/>
      <c r="P53" s="133">
        <v>26.3</v>
      </c>
      <c r="Q53" s="202">
        <f>SUM(P53:P61)</f>
        <v>26.3</v>
      </c>
      <c r="R53" s="133"/>
      <c r="S53" s="253"/>
      <c r="T53" s="133"/>
      <c r="U53" s="253"/>
      <c r="V53" s="133"/>
      <c r="W53" s="253"/>
      <c r="X53" s="133"/>
      <c r="Y53" s="253"/>
      <c r="Z53" s="133"/>
      <c r="AA53" s="253"/>
      <c r="AB53" s="133"/>
      <c r="AC53" s="253">
        <v>0</v>
      </c>
      <c r="AD53" s="133"/>
      <c r="AE53" s="253">
        <v>0</v>
      </c>
      <c r="AF53" s="133"/>
      <c r="AG53" s="253">
        <v>0</v>
      </c>
      <c r="AH53" s="133"/>
      <c r="AI53" s="277"/>
      <c r="AJ53" s="153">
        <f t="shared" si="5"/>
        <v>26.3</v>
      </c>
      <c r="AK53" s="211">
        <f>SUM(AJ53:AJ61)</f>
        <v>26.3</v>
      </c>
      <c r="AN53" s="147">
        <f t="shared" ref="AN53:AN68" si="7">P53+R53+T53+V53+X53+Z53+AB53+AD53+AF53+AH53</f>
        <v>26.3</v>
      </c>
      <c r="AO53" s="211">
        <f>SUM(AN53:AN61)</f>
        <v>26.3</v>
      </c>
    </row>
    <row r="54" spans="1:41" ht="15" hidden="1" customHeight="1" x14ac:dyDescent="0.2">
      <c r="A54" s="16"/>
      <c r="B54" s="17"/>
      <c r="D54" s="18"/>
      <c r="F54" s="19"/>
      <c r="H54" s="114"/>
      <c r="I54" s="14" t="s">
        <v>53</v>
      </c>
      <c r="J54" s="14"/>
      <c r="K54" s="15" t="s">
        <v>201</v>
      </c>
      <c r="L54" s="15" t="s">
        <v>120</v>
      </c>
      <c r="M54" s="15"/>
      <c r="N54" s="133"/>
      <c r="O54" s="254"/>
      <c r="P54" s="133"/>
      <c r="Q54" s="203"/>
      <c r="R54" s="133"/>
      <c r="S54" s="254"/>
      <c r="T54" s="133"/>
      <c r="U54" s="254"/>
      <c r="V54" s="133"/>
      <c r="W54" s="254"/>
      <c r="X54" s="133"/>
      <c r="Y54" s="254"/>
      <c r="Z54" s="133"/>
      <c r="AA54" s="254"/>
      <c r="AB54" s="133"/>
      <c r="AC54" s="254"/>
      <c r="AD54" s="133"/>
      <c r="AE54" s="254"/>
      <c r="AF54" s="133"/>
      <c r="AG54" s="254"/>
      <c r="AH54" s="133"/>
      <c r="AI54" s="278"/>
      <c r="AJ54" s="153">
        <f t="shared" si="5"/>
        <v>0</v>
      </c>
      <c r="AK54" s="212"/>
      <c r="AN54" s="147">
        <f t="shared" si="7"/>
        <v>0</v>
      </c>
      <c r="AO54" s="212"/>
    </row>
    <row r="55" spans="1:41" ht="15" hidden="1" customHeight="1" x14ac:dyDescent="0.2">
      <c r="A55" s="16"/>
      <c r="B55" s="17"/>
      <c r="D55" s="18"/>
      <c r="F55" s="19"/>
      <c r="H55" s="115"/>
      <c r="I55" s="14" t="s">
        <v>54</v>
      </c>
      <c r="J55" s="14"/>
      <c r="K55" s="15" t="s">
        <v>118</v>
      </c>
      <c r="L55" s="15" t="s">
        <v>258</v>
      </c>
      <c r="M55" s="15"/>
      <c r="N55" s="133"/>
      <c r="O55" s="254"/>
      <c r="P55" s="133"/>
      <c r="Q55" s="203"/>
      <c r="R55" s="133"/>
      <c r="S55" s="254"/>
      <c r="T55" s="133"/>
      <c r="U55" s="254"/>
      <c r="V55" s="133"/>
      <c r="W55" s="254"/>
      <c r="X55" s="133"/>
      <c r="Y55" s="254"/>
      <c r="Z55" s="133"/>
      <c r="AA55" s="254"/>
      <c r="AB55" s="133"/>
      <c r="AC55" s="254"/>
      <c r="AD55" s="133"/>
      <c r="AE55" s="254"/>
      <c r="AF55" s="133"/>
      <c r="AG55" s="254"/>
      <c r="AH55" s="133"/>
      <c r="AI55" s="278"/>
      <c r="AJ55" s="153">
        <f t="shared" si="5"/>
        <v>0</v>
      </c>
      <c r="AK55" s="212"/>
      <c r="AN55" s="147">
        <f t="shared" si="7"/>
        <v>0</v>
      </c>
      <c r="AO55" s="212"/>
    </row>
    <row r="56" spans="1:41" ht="15" hidden="1" customHeight="1" x14ac:dyDescent="0.2">
      <c r="A56" s="16"/>
      <c r="B56" s="17"/>
      <c r="D56" s="18"/>
      <c r="F56" s="19"/>
      <c r="H56" s="115"/>
      <c r="I56" s="14" t="s">
        <v>55</v>
      </c>
      <c r="J56" s="14"/>
      <c r="K56" s="15" t="s">
        <v>202</v>
      </c>
      <c r="L56" s="15" t="s">
        <v>203</v>
      </c>
      <c r="M56" s="15"/>
      <c r="N56" s="133"/>
      <c r="O56" s="254"/>
      <c r="P56" s="133"/>
      <c r="Q56" s="203"/>
      <c r="R56" s="133"/>
      <c r="S56" s="254"/>
      <c r="T56" s="133"/>
      <c r="U56" s="254"/>
      <c r="V56" s="133"/>
      <c r="W56" s="254"/>
      <c r="X56" s="133"/>
      <c r="Y56" s="254"/>
      <c r="Z56" s="133"/>
      <c r="AA56" s="254"/>
      <c r="AB56" s="133"/>
      <c r="AC56" s="254"/>
      <c r="AD56" s="133"/>
      <c r="AE56" s="254"/>
      <c r="AF56" s="133"/>
      <c r="AG56" s="254"/>
      <c r="AH56" s="133"/>
      <c r="AI56" s="278"/>
      <c r="AJ56" s="153">
        <f t="shared" si="5"/>
        <v>0</v>
      </c>
      <c r="AK56" s="212"/>
      <c r="AN56" s="147">
        <f t="shared" si="7"/>
        <v>0</v>
      </c>
      <c r="AO56" s="212"/>
    </row>
    <row r="57" spans="1:41" ht="15" hidden="1" customHeight="1" x14ac:dyDescent="0.2">
      <c r="A57" s="16"/>
      <c r="B57" s="17"/>
      <c r="D57" s="18"/>
      <c r="F57" s="19"/>
      <c r="H57" s="115"/>
      <c r="I57" s="14" t="s">
        <v>56</v>
      </c>
      <c r="J57" s="14"/>
      <c r="K57" s="15" t="s">
        <v>60</v>
      </c>
      <c r="L57" s="15" t="s">
        <v>205</v>
      </c>
      <c r="M57" s="15"/>
      <c r="N57" s="133"/>
      <c r="O57" s="254"/>
      <c r="P57" s="133"/>
      <c r="Q57" s="203"/>
      <c r="R57" s="133"/>
      <c r="S57" s="254"/>
      <c r="T57" s="133"/>
      <c r="U57" s="254"/>
      <c r="V57" s="133"/>
      <c r="W57" s="254"/>
      <c r="X57" s="133"/>
      <c r="Y57" s="254"/>
      <c r="Z57" s="133"/>
      <c r="AA57" s="254"/>
      <c r="AB57" s="133"/>
      <c r="AC57" s="254"/>
      <c r="AD57" s="133"/>
      <c r="AE57" s="254"/>
      <c r="AF57" s="133"/>
      <c r="AG57" s="254"/>
      <c r="AH57" s="133"/>
      <c r="AI57" s="278"/>
      <c r="AJ57" s="153">
        <f t="shared" si="5"/>
        <v>0</v>
      </c>
      <c r="AK57" s="212"/>
      <c r="AN57" s="147">
        <f t="shared" si="7"/>
        <v>0</v>
      </c>
      <c r="AO57" s="212"/>
    </row>
    <row r="58" spans="1:41" ht="15" hidden="1" customHeight="1" x14ac:dyDescent="0.2">
      <c r="A58" s="16"/>
      <c r="B58" s="17"/>
      <c r="D58" s="18"/>
      <c r="F58" s="19"/>
      <c r="H58" s="115"/>
      <c r="I58" s="14" t="s">
        <v>57</v>
      </c>
      <c r="J58" s="14"/>
      <c r="K58" s="15" t="s">
        <v>119</v>
      </c>
      <c r="L58" s="15" t="s">
        <v>206</v>
      </c>
      <c r="M58" s="15"/>
      <c r="N58" s="133"/>
      <c r="O58" s="254"/>
      <c r="P58" s="133"/>
      <c r="Q58" s="203"/>
      <c r="R58" s="133"/>
      <c r="S58" s="254"/>
      <c r="T58" s="133"/>
      <c r="U58" s="254"/>
      <c r="V58" s="133"/>
      <c r="W58" s="254"/>
      <c r="X58" s="133"/>
      <c r="Y58" s="254"/>
      <c r="Z58" s="133"/>
      <c r="AA58" s="254"/>
      <c r="AB58" s="133"/>
      <c r="AC58" s="254"/>
      <c r="AD58" s="133"/>
      <c r="AE58" s="254"/>
      <c r="AF58" s="133"/>
      <c r="AG58" s="254"/>
      <c r="AH58" s="133"/>
      <c r="AI58" s="278"/>
      <c r="AJ58" s="153">
        <f t="shared" si="5"/>
        <v>0</v>
      </c>
      <c r="AK58" s="212"/>
      <c r="AN58" s="147">
        <f t="shared" si="7"/>
        <v>0</v>
      </c>
      <c r="AO58" s="212"/>
    </row>
    <row r="59" spans="1:41" ht="15" customHeight="1" x14ac:dyDescent="0.2">
      <c r="A59" s="16"/>
      <c r="B59" s="17"/>
      <c r="D59" s="18"/>
      <c r="F59" s="19"/>
      <c r="H59" s="114" t="s">
        <v>275</v>
      </c>
      <c r="I59" s="14" t="s">
        <v>58</v>
      </c>
      <c r="J59" s="87" t="s">
        <v>319</v>
      </c>
      <c r="K59" s="15" t="s">
        <v>89</v>
      </c>
      <c r="L59" s="15" t="s">
        <v>128</v>
      </c>
      <c r="M59" s="15"/>
      <c r="N59" s="133"/>
      <c r="O59" s="254"/>
      <c r="P59" s="133"/>
      <c r="Q59" s="203"/>
      <c r="R59" s="133"/>
      <c r="S59" s="254"/>
      <c r="T59" s="133"/>
      <c r="U59" s="254"/>
      <c r="V59" s="133"/>
      <c r="W59" s="254"/>
      <c r="X59" s="133"/>
      <c r="Y59" s="254"/>
      <c r="Z59" s="133"/>
      <c r="AA59" s="254"/>
      <c r="AB59" s="133"/>
      <c r="AC59" s="254"/>
      <c r="AD59" s="133"/>
      <c r="AE59" s="254"/>
      <c r="AF59" s="133"/>
      <c r="AG59" s="254"/>
      <c r="AH59" s="133"/>
      <c r="AI59" s="278"/>
      <c r="AJ59" s="153">
        <f t="shared" si="5"/>
        <v>0</v>
      </c>
      <c r="AK59" s="212"/>
      <c r="AN59" s="147">
        <f t="shared" si="7"/>
        <v>0</v>
      </c>
      <c r="AO59" s="212"/>
    </row>
    <row r="60" spans="1:41" ht="15" hidden="1" customHeight="1" x14ac:dyDescent="0.2">
      <c r="A60" s="16"/>
      <c r="B60" s="17"/>
      <c r="D60" s="18"/>
      <c r="F60" s="19"/>
      <c r="H60" s="115"/>
      <c r="I60" s="14" t="s">
        <v>59</v>
      </c>
      <c r="J60" s="14"/>
      <c r="K60" s="15" t="s">
        <v>93</v>
      </c>
      <c r="L60" s="15" t="s">
        <v>127</v>
      </c>
      <c r="M60" s="15"/>
      <c r="N60" s="133"/>
      <c r="O60" s="254"/>
      <c r="P60" s="133"/>
      <c r="Q60" s="203"/>
      <c r="R60" s="133"/>
      <c r="S60" s="254"/>
      <c r="T60" s="133"/>
      <c r="U60" s="254"/>
      <c r="V60" s="133"/>
      <c r="W60" s="254"/>
      <c r="X60" s="133"/>
      <c r="Y60" s="254"/>
      <c r="Z60" s="133"/>
      <c r="AA60" s="254"/>
      <c r="AB60" s="133"/>
      <c r="AC60" s="254"/>
      <c r="AD60" s="133"/>
      <c r="AE60" s="254"/>
      <c r="AF60" s="133"/>
      <c r="AG60" s="254"/>
      <c r="AH60" s="133"/>
      <c r="AI60" s="278"/>
      <c r="AJ60" s="153">
        <f t="shared" si="5"/>
        <v>0</v>
      </c>
      <c r="AK60" s="212"/>
      <c r="AN60" s="147">
        <f t="shared" si="7"/>
        <v>0</v>
      </c>
      <c r="AO60" s="212"/>
    </row>
    <row r="61" spans="1:41" ht="15" customHeight="1" thickBot="1" x14ac:dyDescent="0.25">
      <c r="A61" s="16"/>
      <c r="B61" s="17"/>
      <c r="D61" s="18"/>
      <c r="F61" s="19"/>
      <c r="H61" s="116"/>
      <c r="I61" s="14" t="s">
        <v>204</v>
      </c>
      <c r="J61" s="87" t="s">
        <v>319</v>
      </c>
      <c r="K61" s="15" t="s">
        <v>248</v>
      </c>
      <c r="L61" s="15" t="s">
        <v>61</v>
      </c>
      <c r="M61" s="15"/>
      <c r="N61" s="133"/>
      <c r="O61" s="255"/>
      <c r="P61" s="133"/>
      <c r="Q61" s="204"/>
      <c r="R61" s="133"/>
      <c r="S61" s="255"/>
      <c r="T61" s="133"/>
      <c r="U61" s="255"/>
      <c r="V61" s="133"/>
      <c r="W61" s="255"/>
      <c r="X61" s="133"/>
      <c r="Y61" s="255"/>
      <c r="Z61" s="133"/>
      <c r="AA61" s="255"/>
      <c r="AB61" s="133"/>
      <c r="AC61" s="255"/>
      <c r="AD61" s="133"/>
      <c r="AE61" s="255"/>
      <c r="AF61" s="133"/>
      <c r="AG61" s="255"/>
      <c r="AH61" s="133"/>
      <c r="AI61" s="279"/>
      <c r="AJ61" s="153">
        <f t="shared" si="5"/>
        <v>0</v>
      </c>
      <c r="AK61" s="213"/>
      <c r="AN61" s="147">
        <f t="shared" si="7"/>
        <v>0</v>
      </c>
      <c r="AO61" s="213"/>
    </row>
    <row r="62" spans="1:41" ht="15" customHeight="1" thickBot="1" x14ac:dyDescent="0.25">
      <c r="A62" s="16"/>
      <c r="B62" s="17"/>
      <c r="D62" s="18"/>
      <c r="F62" s="19"/>
      <c r="I62" s="79"/>
      <c r="J62" s="79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41"/>
      <c r="AK62" s="142"/>
      <c r="AN62" s="147">
        <f t="shared" si="7"/>
        <v>0</v>
      </c>
      <c r="AO62" s="142"/>
    </row>
    <row r="63" spans="1:41" ht="15" customHeight="1" x14ac:dyDescent="0.2">
      <c r="A63" s="16"/>
      <c r="B63" s="17"/>
      <c r="D63" s="18"/>
      <c r="F63" s="19"/>
      <c r="H63" s="117" t="s">
        <v>143</v>
      </c>
      <c r="I63" s="14" t="s">
        <v>3</v>
      </c>
      <c r="J63" s="14"/>
      <c r="K63" s="22" t="s">
        <v>74</v>
      </c>
      <c r="L63" s="15" t="s">
        <v>270</v>
      </c>
      <c r="M63" s="15" t="s">
        <v>238</v>
      </c>
      <c r="N63" s="133"/>
      <c r="O63" s="202">
        <f>SUM(N63:N69)</f>
        <v>689.3</v>
      </c>
      <c r="P63" s="133">
        <v>70.900000000000006</v>
      </c>
      <c r="Q63" s="202">
        <f>SUM(P63:P69)</f>
        <v>70.900000000000006</v>
      </c>
      <c r="R63" s="133">
        <v>16.2</v>
      </c>
      <c r="S63" s="202">
        <f>SUM(R63:R69)</f>
        <v>16.2</v>
      </c>
      <c r="T63" s="133">
        <v>20.399999999999999</v>
      </c>
      <c r="U63" s="202">
        <f>SUM(T63:T69)</f>
        <v>20.399999999999999</v>
      </c>
      <c r="V63" s="133">
        <v>16.2</v>
      </c>
      <c r="W63" s="202">
        <f>SUM(V63:V69)</f>
        <v>16.2</v>
      </c>
      <c r="X63" s="133">
        <v>20.399999999999999</v>
      </c>
      <c r="Y63" s="202">
        <f>SUM(X63:X69)</f>
        <v>20.399999999999999</v>
      </c>
      <c r="Z63" s="133">
        <v>16.2</v>
      </c>
      <c r="AA63" s="202">
        <f>SUM(Z63:Z69)</f>
        <v>16.2</v>
      </c>
      <c r="AB63" s="133">
        <v>20.399999999999999</v>
      </c>
      <c r="AC63" s="202">
        <f>SUM(AB63:AB69)</f>
        <v>20.399999999999999</v>
      </c>
      <c r="AD63" s="133">
        <v>16.2</v>
      </c>
      <c r="AE63" s="202">
        <f>SUM(AD63:AD69)</f>
        <v>16.2</v>
      </c>
      <c r="AF63" s="133">
        <v>20.3</v>
      </c>
      <c r="AG63" s="202">
        <f>SUM(AF63:AF69)</f>
        <v>20.3</v>
      </c>
      <c r="AH63" s="159">
        <v>16.2</v>
      </c>
      <c r="AI63" s="282">
        <f>SUM(AH63:AH69)</f>
        <v>16.2</v>
      </c>
      <c r="AJ63" s="154">
        <f t="shared" ref="AJ63:AJ68" si="8">N63+P63+R63+T63+V63+X63+Z63+AB63+AD63+AF63+AH63</f>
        <v>233.39999999999998</v>
      </c>
      <c r="AK63" s="214">
        <f>SUM(AJ63:AJ68)</f>
        <v>922.69999999999993</v>
      </c>
      <c r="AN63" s="147">
        <f t="shared" si="7"/>
        <v>233.39999999999998</v>
      </c>
      <c r="AO63" s="214">
        <f>SUM(AN63:AN68)</f>
        <v>233.39999999999998</v>
      </c>
    </row>
    <row r="64" spans="1:41" ht="15" customHeight="1" x14ac:dyDescent="0.2">
      <c r="A64" s="16"/>
      <c r="B64" s="122"/>
      <c r="D64" s="18"/>
      <c r="F64" s="19"/>
      <c r="H64" s="118" t="s">
        <v>168</v>
      </c>
      <c r="I64" s="14" t="s">
        <v>4</v>
      </c>
      <c r="J64" s="14"/>
      <c r="K64" s="22" t="s">
        <v>207</v>
      </c>
      <c r="L64" s="15" t="s">
        <v>259</v>
      </c>
      <c r="M64" s="15" t="s">
        <v>237</v>
      </c>
      <c r="N64" s="133"/>
      <c r="O64" s="203"/>
      <c r="P64" s="133"/>
      <c r="Q64" s="203"/>
      <c r="R64" s="133"/>
      <c r="S64" s="203"/>
      <c r="T64" s="133"/>
      <c r="U64" s="203"/>
      <c r="V64" s="133"/>
      <c r="W64" s="203"/>
      <c r="X64" s="133"/>
      <c r="Y64" s="203"/>
      <c r="Z64" s="133"/>
      <c r="AA64" s="203"/>
      <c r="AB64" s="133"/>
      <c r="AC64" s="203"/>
      <c r="AD64" s="133"/>
      <c r="AE64" s="203"/>
      <c r="AF64" s="133"/>
      <c r="AG64" s="203"/>
      <c r="AH64" s="159"/>
      <c r="AI64" s="283"/>
      <c r="AJ64" s="154">
        <f t="shared" si="8"/>
        <v>0</v>
      </c>
      <c r="AK64" s="215"/>
      <c r="AN64" s="147">
        <f t="shared" si="7"/>
        <v>0</v>
      </c>
      <c r="AO64" s="215"/>
    </row>
    <row r="65" spans="1:41" ht="15" customHeight="1" x14ac:dyDescent="0.2">
      <c r="A65" s="16"/>
      <c r="B65" s="17"/>
      <c r="D65" s="18"/>
      <c r="F65" s="19"/>
      <c r="H65" s="118" t="s">
        <v>61</v>
      </c>
      <c r="I65" s="14" t="s">
        <v>5</v>
      </c>
      <c r="J65" s="14"/>
      <c r="K65" s="22" t="s">
        <v>208</v>
      </c>
      <c r="L65" s="15" t="s">
        <v>261</v>
      </c>
      <c r="M65" s="15" t="s">
        <v>250</v>
      </c>
      <c r="N65" s="133">
        <v>15</v>
      </c>
      <c r="O65" s="203"/>
      <c r="P65" s="133"/>
      <c r="Q65" s="203"/>
      <c r="R65" s="133"/>
      <c r="S65" s="203"/>
      <c r="T65" s="133"/>
      <c r="U65" s="203"/>
      <c r="V65" s="133"/>
      <c r="W65" s="203"/>
      <c r="X65" s="133"/>
      <c r="Y65" s="203"/>
      <c r="Z65" s="133"/>
      <c r="AA65" s="203"/>
      <c r="AB65" s="133"/>
      <c r="AC65" s="203"/>
      <c r="AD65" s="133"/>
      <c r="AE65" s="203"/>
      <c r="AF65" s="133"/>
      <c r="AG65" s="203"/>
      <c r="AH65" s="159"/>
      <c r="AI65" s="283"/>
      <c r="AJ65" s="154">
        <f t="shared" si="8"/>
        <v>15</v>
      </c>
      <c r="AK65" s="215"/>
      <c r="AN65" s="147">
        <f t="shared" si="7"/>
        <v>0</v>
      </c>
      <c r="AO65" s="215"/>
    </row>
    <row r="66" spans="1:41" ht="15" customHeight="1" x14ac:dyDescent="0.2">
      <c r="A66" s="16"/>
      <c r="B66" s="17"/>
      <c r="D66" s="18"/>
      <c r="F66" s="19"/>
      <c r="H66" s="119"/>
      <c r="I66" s="14" t="s">
        <v>6</v>
      </c>
      <c r="J66" s="14"/>
      <c r="K66" s="22" t="s">
        <v>161</v>
      </c>
      <c r="L66" s="15" t="s">
        <v>260</v>
      </c>
      <c r="M66" s="15" t="s">
        <v>238</v>
      </c>
      <c r="N66" s="133">
        <v>674.3</v>
      </c>
      <c r="O66" s="203"/>
      <c r="P66" s="133"/>
      <c r="Q66" s="203"/>
      <c r="R66" s="133"/>
      <c r="S66" s="203"/>
      <c r="T66" s="133"/>
      <c r="U66" s="203"/>
      <c r="V66" s="133"/>
      <c r="W66" s="203"/>
      <c r="X66" s="133"/>
      <c r="Y66" s="203"/>
      <c r="Z66" s="133"/>
      <c r="AA66" s="203"/>
      <c r="AB66" s="133"/>
      <c r="AC66" s="203"/>
      <c r="AD66" s="133"/>
      <c r="AE66" s="203"/>
      <c r="AF66" s="133"/>
      <c r="AG66" s="203"/>
      <c r="AH66" s="159"/>
      <c r="AI66" s="283"/>
      <c r="AJ66" s="154">
        <f t="shared" si="8"/>
        <v>674.3</v>
      </c>
      <c r="AK66" s="215"/>
      <c r="AN66" s="147">
        <f t="shared" si="7"/>
        <v>0</v>
      </c>
      <c r="AO66" s="215"/>
    </row>
    <row r="67" spans="1:41" ht="15" hidden="1" customHeight="1" x14ac:dyDescent="0.2">
      <c r="A67" s="16"/>
      <c r="B67" s="17"/>
      <c r="D67" s="18"/>
      <c r="F67" s="19"/>
      <c r="H67" s="119"/>
      <c r="I67" s="14" t="s">
        <v>7</v>
      </c>
      <c r="J67" s="14"/>
      <c r="K67" s="22" t="s">
        <v>210</v>
      </c>
      <c r="L67" s="15" t="s">
        <v>209</v>
      </c>
      <c r="M67" s="15"/>
      <c r="N67" s="133"/>
      <c r="O67" s="203"/>
      <c r="P67" s="133"/>
      <c r="Q67" s="203"/>
      <c r="R67" s="133"/>
      <c r="S67" s="203"/>
      <c r="T67" s="133"/>
      <c r="U67" s="203"/>
      <c r="V67" s="133"/>
      <c r="W67" s="203"/>
      <c r="X67" s="133"/>
      <c r="Y67" s="203"/>
      <c r="Z67" s="133"/>
      <c r="AA67" s="203"/>
      <c r="AB67" s="133"/>
      <c r="AC67" s="203"/>
      <c r="AD67" s="133"/>
      <c r="AE67" s="203"/>
      <c r="AF67" s="133"/>
      <c r="AG67" s="203"/>
      <c r="AH67" s="159"/>
      <c r="AI67" s="283"/>
      <c r="AJ67" s="154">
        <f t="shared" si="8"/>
        <v>0</v>
      </c>
      <c r="AK67" s="215"/>
      <c r="AN67" s="147">
        <f t="shared" si="7"/>
        <v>0</v>
      </c>
      <c r="AO67" s="215"/>
    </row>
    <row r="68" spans="1:41" ht="15" customHeight="1" thickBot="1" x14ac:dyDescent="0.25">
      <c r="A68" s="16"/>
      <c r="B68" s="17"/>
      <c r="D68" s="18"/>
      <c r="F68" s="19"/>
      <c r="H68" s="119"/>
      <c r="I68" s="14" t="s">
        <v>8</v>
      </c>
      <c r="J68" s="14"/>
      <c r="K68" s="25" t="s">
        <v>211</v>
      </c>
      <c r="L68" s="158" t="s">
        <v>276</v>
      </c>
      <c r="M68" s="85"/>
      <c r="N68" s="133"/>
      <c r="O68" s="203"/>
      <c r="P68" s="133"/>
      <c r="Q68" s="203"/>
      <c r="R68" s="133"/>
      <c r="S68" s="203"/>
      <c r="T68" s="133"/>
      <c r="U68" s="203"/>
      <c r="V68" s="133"/>
      <c r="W68" s="203"/>
      <c r="X68" s="133"/>
      <c r="Y68" s="203"/>
      <c r="Z68" s="133"/>
      <c r="AA68" s="203"/>
      <c r="AB68" s="133"/>
      <c r="AC68" s="203"/>
      <c r="AD68" s="133"/>
      <c r="AE68" s="203"/>
      <c r="AF68" s="133"/>
      <c r="AG68" s="203"/>
      <c r="AH68" s="159"/>
      <c r="AI68" s="283"/>
      <c r="AJ68" s="154">
        <f t="shared" si="8"/>
        <v>0</v>
      </c>
      <c r="AK68" s="215"/>
      <c r="AN68" s="147">
        <f t="shared" si="7"/>
        <v>0</v>
      </c>
      <c r="AO68" s="215"/>
    </row>
    <row r="69" spans="1:41" ht="15" hidden="1" customHeight="1" thickBot="1" x14ac:dyDescent="0.25">
      <c r="A69" s="16"/>
      <c r="B69" s="17"/>
      <c r="D69" s="18"/>
      <c r="F69" s="19"/>
      <c r="H69" s="120"/>
      <c r="I69" s="14" t="s">
        <v>9</v>
      </c>
      <c r="J69" s="14"/>
      <c r="K69" s="25" t="s">
        <v>75</v>
      </c>
      <c r="L69" s="15" t="s">
        <v>61</v>
      </c>
      <c r="M69" s="15"/>
      <c r="N69" s="133"/>
      <c r="O69" s="204"/>
      <c r="P69" s="133"/>
      <c r="Q69" s="204"/>
      <c r="R69" s="133"/>
      <c r="S69" s="204"/>
      <c r="T69" s="133"/>
      <c r="U69" s="204"/>
      <c r="V69" s="133"/>
      <c r="W69" s="204"/>
      <c r="X69" s="133"/>
      <c r="Y69" s="204"/>
      <c r="Z69" s="133"/>
      <c r="AA69" s="204"/>
      <c r="AB69" s="133"/>
      <c r="AC69" s="204"/>
      <c r="AD69" s="133"/>
      <c r="AE69" s="204"/>
      <c r="AF69" s="133"/>
      <c r="AG69" s="204"/>
      <c r="AH69" s="159"/>
      <c r="AI69" s="284"/>
      <c r="AJ69" s="154" t="e">
        <f>#REF!+P69+R69+T69+V69+X69+Z69+AB69+AD69+AH69</f>
        <v>#REF!</v>
      </c>
      <c r="AK69" s="216"/>
      <c r="AN69" s="154" t="e">
        <f>#REF!+T69+V69+X69+Z69+AB69+AD69+AF69+AH69+AL69</f>
        <v>#REF!</v>
      </c>
      <c r="AO69" s="216"/>
    </row>
    <row r="70" spans="1:41" ht="15" hidden="1" customHeight="1" x14ac:dyDescent="0.2">
      <c r="A70" s="16"/>
      <c r="B70" s="17"/>
      <c r="D70" s="18"/>
      <c r="F70" s="19"/>
      <c r="H70" s="33"/>
      <c r="I70" s="14" t="s">
        <v>166</v>
      </c>
      <c r="J70" s="14"/>
      <c r="K70" s="34" t="s">
        <v>61</v>
      </c>
      <c r="L70" s="15"/>
      <c r="M70" s="15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41"/>
      <c r="AK70" s="142"/>
      <c r="AN70" s="141"/>
      <c r="AO70" s="142"/>
    </row>
    <row r="71" spans="1:41" ht="15" hidden="1" customHeight="1" thickBot="1" x14ac:dyDescent="0.25">
      <c r="A71" s="16"/>
      <c r="B71" s="17"/>
      <c r="D71" s="18"/>
      <c r="F71" s="19"/>
      <c r="H71" s="35"/>
      <c r="I71" s="14" t="s">
        <v>167</v>
      </c>
      <c r="J71" s="14"/>
      <c r="K71" s="25" t="s">
        <v>212</v>
      </c>
      <c r="L71" s="15"/>
      <c r="M71" s="15" t="s">
        <v>129</v>
      </c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41"/>
      <c r="AK71" s="142"/>
      <c r="AN71" s="141"/>
      <c r="AO71" s="142"/>
    </row>
    <row r="72" spans="1:41" ht="15" customHeight="1" x14ac:dyDescent="0.2">
      <c r="A72" s="16"/>
      <c r="B72" s="17"/>
      <c r="D72" s="18"/>
      <c r="F72" s="19"/>
      <c r="H72" s="46"/>
      <c r="I72" s="48"/>
      <c r="J72" s="48"/>
      <c r="K72" s="125"/>
      <c r="L72" s="76"/>
      <c r="M72" s="47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6"/>
      <c r="AJ72" s="141"/>
      <c r="AK72" s="157"/>
      <c r="AN72" s="141"/>
      <c r="AO72" s="157"/>
    </row>
    <row r="73" spans="1:41" ht="15" customHeight="1" x14ac:dyDescent="0.2">
      <c r="A73" s="16"/>
      <c r="B73" s="17"/>
      <c r="D73" s="18"/>
      <c r="F73" s="43"/>
      <c r="G73" s="126"/>
      <c r="H73" s="126"/>
      <c r="I73" s="126"/>
      <c r="J73" s="126"/>
      <c r="K73" s="126"/>
      <c r="L73" s="126"/>
      <c r="M73" s="126"/>
      <c r="N73" s="273">
        <f>O63+O53+O43+O33+O23+O10+O4</f>
        <v>784.6</v>
      </c>
      <c r="O73" s="274"/>
      <c r="P73" s="273">
        <f>Q63+Q53+Q43+Q33+Q23+Q10+Q4</f>
        <v>764.90000000000009</v>
      </c>
      <c r="Q73" s="274"/>
      <c r="R73" s="273">
        <f>S63+S53+S43+S33+S23+S10+S4</f>
        <v>657.1</v>
      </c>
      <c r="S73" s="274"/>
      <c r="T73" s="273">
        <f>U63+U53+U43+U33+U23+U10+U4</f>
        <v>425.4</v>
      </c>
      <c r="U73" s="274"/>
      <c r="V73" s="273">
        <f>W63+W53+W43+W33+W23+W10+W4</f>
        <v>426.1</v>
      </c>
      <c r="W73" s="274"/>
      <c r="X73" s="273">
        <f>Y63+Y53+Y43+Y33+Y23+Y10+Y4</f>
        <v>425.8</v>
      </c>
      <c r="Y73" s="274"/>
      <c r="Z73" s="273">
        <f>AA63+AA53+AA43+AA33+AA23+AA10+AA4</f>
        <v>426.1</v>
      </c>
      <c r="AA73" s="274"/>
      <c r="AB73" s="273">
        <f>AC63+AC53+AC43+AC33+AC23+AC10+AC4</f>
        <v>425.8</v>
      </c>
      <c r="AC73" s="274"/>
      <c r="AD73" s="273">
        <f>AE63+AE53+AE43+AE33+AE23+AE10+AE4</f>
        <v>424.7</v>
      </c>
      <c r="AE73" s="274"/>
      <c r="AF73" s="273">
        <f>AG63+AG53+AG43+AG33+AG23+AG10+AG4</f>
        <v>368.2</v>
      </c>
      <c r="AG73" s="293"/>
      <c r="AH73" s="273">
        <f>AI63+AI53+AI43+AI33+AI23+AI10+AI4</f>
        <v>285.5</v>
      </c>
      <c r="AI73" s="293"/>
      <c r="AJ73" s="196">
        <f>AK63+AK53+AK43+AK33+AK23+AK10+AK4</f>
        <v>5414.2</v>
      </c>
      <c r="AK73" s="197"/>
      <c r="AN73" s="196">
        <f>AO63+AO53+AO43+AO33+AO23+AO10+AO4</f>
        <v>4629.6000000000004</v>
      </c>
      <c r="AO73" s="197"/>
    </row>
    <row r="74" spans="1:41" x14ac:dyDescent="0.2">
      <c r="A74" s="16"/>
      <c r="B74" s="17"/>
      <c r="D74" s="18"/>
      <c r="I74" s="79"/>
      <c r="J74" s="79"/>
      <c r="M74" s="59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41"/>
      <c r="AK74" s="142"/>
      <c r="AN74" s="141"/>
      <c r="AO74" s="142"/>
    </row>
    <row r="75" spans="1:41" x14ac:dyDescent="0.2">
      <c r="A75" s="16"/>
      <c r="B75" s="17"/>
      <c r="D75" s="18"/>
      <c r="F75" s="36" t="s">
        <v>242</v>
      </c>
      <c r="G75" s="37"/>
      <c r="H75" s="38"/>
      <c r="I75" s="264" t="s">
        <v>144</v>
      </c>
      <c r="J75" s="87"/>
      <c r="K75" s="15" t="s">
        <v>170</v>
      </c>
      <c r="L75" s="256" t="s">
        <v>273</v>
      </c>
      <c r="M75" s="121" t="s">
        <v>230</v>
      </c>
      <c r="N75" s="133"/>
      <c r="O75" s="253">
        <f>SUM(N75:N85)</f>
        <v>284.90000000000003</v>
      </c>
      <c r="P75" s="133"/>
      <c r="Q75" s="202">
        <f>SUM(P75:P85)</f>
        <v>23.1</v>
      </c>
      <c r="R75" s="133"/>
      <c r="S75" s="220">
        <f>SUM(R75:R85)</f>
        <v>74.399999999999991</v>
      </c>
      <c r="T75" s="133"/>
      <c r="U75" s="220">
        <f>SUM(T75:T85)</f>
        <v>15.2</v>
      </c>
      <c r="V75" s="133"/>
      <c r="W75" s="220">
        <f>SUM(V75:V85)</f>
        <v>15.3</v>
      </c>
      <c r="X75" s="133"/>
      <c r="Y75" s="220">
        <f>SUM(X75:X85)</f>
        <v>15.3</v>
      </c>
      <c r="Z75" s="133"/>
      <c r="AA75" s="220">
        <f>SUM(Z75:Z85)</f>
        <v>15.3</v>
      </c>
      <c r="AB75" s="133"/>
      <c r="AC75" s="220">
        <f>SUM(AB75:AB85)</f>
        <v>15.3</v>
      </c>
      <c r="AD75" s="133"/>
      <c r="AE75" s="220">
        <f>SUM(AD75:AD85)</f>
        <v>17</v>
      </c>
      <c r="AF75" s="133"/>
      <c r="AG75" s="220">
        <f>SUM(AF75:AF85)</f>
        <v>19.7</v>
      </c>
      <c r="AH75" s="133"/>
      <c r="AI75" s="220">
        <f>SUM(AH75:AH85)</f>
        <v>42.599999999999994</v>
      </c>
      <c r="AJ75" s="146">
        <f t="shared" ref="AJ75:AJ85" si="9">N75+P75+R75+T75+V75+X75+Z75+AB75+AD75+AF75+AH75</f>
        <v>0</v>
      </c>
      <c r="AK75" s="192">
        <f>SUM(AJ75:AJ85)</f>
        <v>538.1</v>
      </c>
      <c r="AN75" s="147">
        <f t="shared" ref="AN75:AN89" si="10">P75+R75+T75+V75+X75+Z75+AB75+AD75+AF75+AH75</f>
        <v>0</v>
      </c>
      <c r="AO75" s="192">
        <f>SUM(AN75:AN85)</f>
        <v>253.20000000000002</v>
      </c>
    </row>
    <row r="76" spans="1:41" x14ac:dyDescent="0.2">
      <c r="A76" s="16"/>
      <c r="B76" s="17"/>
      <c r="D76" s="18"/>
      <c r="F76" s="243" t="s">
        <v>169</v>
      </c>
      <c r="G76" s="244"/>
      <c r="H76" s="245"/>
      <c r="I76" s="265"/>
      <c r="J76" s="170"/>
      <c r="K76" s="15" t="s">
        <v>171</v>
      </c>
      <c r="L76" s="257"/>
      <c r="M76" s="121" t="s">
        <v>231</v>
      </c>
      <c r="N76" s="133">
        <v>8.6999999999999993</v>
      </c>
      <c r="O76" s="254"/>
      <c r="P76" s="133"/>
      <c r="Q76" s="203"/>
      <c r="R76" s="133"/>
      <c r="S76" s="275"/>
      <c r="T76" s="133"/>
      <c r="U76" s="275"/>
      <c r="V76" s="133"/>
      <c r="W76" s="275"/>
      <c r="X76" s="133"/>
      <c r="Y76" s="275"/>
      <c r="Z76" s="133"/>
      <c r="AA76" s="275"/>
      <c r="AB76" s="133"/>
      <c r="AC76" s="275"/>
      <c r="AD76" s="133"/>
      <c r="AE76" s="275"/>
      <c r="AF76" s="133"/>
      <c r="AG76" s="275"/>
      <c r="AH76" s="133"/>
      <c r="AI76" s="275"/>
      <c r="AJ76" s="146">
        <f t="shared" si="9"/>
        <v>8.6999999999999993</v>
      </c>
      <c r="AK76" s="193"/>
      <c r="AN76" s="147">
        <f t="shared" si="10"/>
        <v>0</v>
      </c>
      <c r="AO76" s="193"/>
    </row>
    <row r="77" spans="1:41" x14ac:dyDescent="0.2">
      <c r="A77" s="16"/>
      <c r="B77" s="17"/>
      <c r="D77" s="18"/>
      <c r="F77" s="39"/>
      <c r="G77" s="40"/>
      <c r="H77" s="41"/>
      <c r="I77" s="266"/>
      <c r="J77" s="88"/>
      <c r="K77" s="15" t="s">
        <v>172</v>
      </c>
      <c r="L77" s="257"/>
      <c r="M77" s="76" t="s">
        <v>232</v>
      </c>
      <c r="N77" s="133">
        <v>7.1</v>
      </c>
      <c r="O77" s="254"/>
      <c r="P77" s="133"/>
      <c r="Q77" s="203"/>
      <c r="R77" s="133"/>
      <c r="S77" s="275"/>
      <c r="T77" s="133"/>
      <c r="U77" s="275"/>
      <c r="V77" s="133"/>
      <c r="W77" s="275"/>
      <c r="X77" s="133"/>
      <c r="Y77" s="275"/>
      <c r="Z77" s="133"/>
      <c r="AA77" s="275"/>
      <c r="AB77" s="133"/>
      <c r="AC77" s="275"/>
      <c r="AD77" s="133"/>
      <c r="AE77" s="275"/>
      <c r="AF77" s="133"/>
      <c r="AG77" s="275"/>
      <c r="AH77" s="133"/>
      <c r="AI77" s="275"/>
      <c r="AJ77" s="146">
        <f t="shared" si="9"/>
        <v>7.1</v>
      </c>
      <c r="AK77" s="193"/>
      <c r="AN77" s="147">
        <f t="shared" si="10"/>
        <v>0</v>
      </c>
      <c r="AO77" s="193"/>
    </row>
    <row r="78" spans="1:41" x14ac:dyDescent="0.2">
      <c r="A78" s="16"/>
      <c r="B78" s="17"/>
      <c r="D78" s="18"/>
      <c r="F78" s="39"/>
      <c r="G78" s="40"/>
      <c r="H78" s="41"/>
      <c r="I78" s="14" t="s">
        <v>145</v>
      </c>
      <c r="J78" s="14"/>
      <c r="K78" s="15" t="s">
        <v>130</v>
      </c>
      <c r="L78" s="257"/>
      <c r="M78" s="121" t="s">
        <v>233</v>
      </c>
      <c r="N78" s="133"/>
      <c r="O78" s="254"/>
      <c r="P78" s="133"/>
      <c r="Q78" s="203"/>
      <c r="R78" s="133"/>
      <c r="S78" s="275"/>
      <c r="T78" s="133"/>
      <c r="U78" s="275"/>
      <c r="V78" s="133"/>
      <c r="W78" s="275"/>
      <c r="X78" s="133"/>
      <c r="Y78" s="275"/>
      <c r="Z78" s="133"/>
      <c r="AA78" s="275"/>
      <c r="AB78" s="133"/>
      <c r="AC78" s="275"/>
      <c r="AD78" s="133"/>
      <c r="AE78" s="275"/>
      <c r="AF78" s="133"/>
      <c r="AG78" s="275"/>
      <c r="AH78" s="133">
        <v>14.4</v>
      </c>
      <c r="AI78" s="275"/>
      <c r="AJ78" s="146">
        <f t="shared" si="9"/>
        <v>14.4</v>
      </c>
      <c r="AK78" s="193"/>
      <c r="AN78" s="147">
        <f t="shared" si="10"/>
        <v>14.4</v>
      </c>
      <c r="AO78" s="193"/>
    </row>
    <row r="79" spans="1:41" x14ac:dyDescent="0.2">
      <c r="A79" s="16"/>
      <c r="B79" s="17"/>
      <c r="D79" s="18"/>
      <c r="F79" s="42" t="s">
        <v>61</v>
      </c>
      <c r="G79" s="40"/>
      <c r="H79" s="41"/>
      <c r="I79" s="14" t="s">
        <v>146</v>
      </c>
      <c r="J79" s="14"/>
      <c r="K79" s="15" t="s">
        <v>213</v>
      </c>
      <c r="L79" s="257"/>
      <c r="M79" s="121" t="s">
        <v>234</v>
      </c>
      <c r="N79" s="133">
        <v>136.30000000000001</v>
      </c>
      <c r="O79" s="254"/>
      <c r="P79" s="133"/>
      <c r="Q79" s="203"/>
      <c r="R79" s="133"/>
      <c r="S79" s="275"/>
      <c r="T79" s="133"/>
      <c r="U79" s="275"/>
      <c r="V79" s="133"/>
      <c r="W79" s="275"/>
      <c r="X79" s="133"/>
      <c r="Y79" s="275"/>
      <c r="Z79" s="133"/>
      <c r="AA79" s="275"/>
      <c r="AB79" s="133"/>
      <c r="AC79" s="275"/>
      <c r="AD79" s="133"/>
      <c r="AE79" s="275"/>
      <c r="AF79" s="133"/>
      <c r="AG79" s="275"/>
      <c r="AH79" s="133"/>
      <c r="AI79" s="275"/>
      <c r="AJ79" s="146">
        <f t="shared" si="9"/>
        <v>136.30000000000001</v>
      </c>
      <c r="AK79" s="193"/>
      <c r="AN79" s="147">
        <f t="shared" si="10"/>
        <v>0</v>
      </c>
      <c r="AO79" s="193"/>
    </row>
    <row r="80" spans="1:41" x14ac:dyDescent="0.2">
      <c r="A80" s="16"/>
      <c r="B80" s="17"/>
      <c r="D80" s="18"/>
      <c r="F80" s="42"/>
      <c r="G80" s="40"/>
      <c r="H80" s="41"/>
      <c r="I80" s="14" t="s">
        <v>147</v>
      </c>
      <c r="J80" s="14"/>
      <c r="K80" s="15" t="s">
        <v>76</v>
      </c>
      <c r="L80" s="257"/>
      <c r="M80" s="121" t="s">
        <v>235</v>
      </c>
      <c r="N80" s="133">
        <v>57.5</v>
      </c>
      <c r="O80" s="254"/>
      <c r="P80" s="133">
        <v>1</v>
      </c>
      <c r="Q80" s="203"/>
      <c r="R80" s="133">
        <v>0.6</v>
      </c>
      <c r="S80" s="275"/>
      <c r="T80" s="133">
        <v>1.3</v>
      </c>
      <c r="U80" s="275"/>
      <c r="V80" s="133">
        <v>1.4</v>
      </c>
      <c r="W80" s="275"/>
      <c r="X80" s="133">
        <v>1.4</v>
      </c>
      <c r="Y80" s="275"/>
      <c r="Z80" s="133">
        <v>1.4</v>
      </c>
      <c r="AA80" s="275"/>
      <c r="AB80" s="133">
        <v>1.4</v>
      </c>
      <c r="AC80" s="275"/>
      <c r="AD80" s="133">
        <v>1.4</v>
      </c>
      <c r="AE80" s="275"/>
      <c r="AF80" s="133">
        <v>1.7</v>
      </c>
      <c r="AG80" s="275"/>
      <c r="AH80" s="133">
        <v>0.7</v>
      </c>
      <c r="AI80" s="275"/>
      <c r="AJ80" s="146">
        <f t="shared" si="9"/>
        <v>69.800000000000011</v>
      </c>
      <c r="AK80" s="193"/>
      <c r="AN80" s="147">
        <f t="shared" si="10"/>
        <v>12.3</v>
      </c>
      <c r="AO80" s="193"/>
    </row>
    <row r="81" spans="1:41" x14ac:dyDescent="0.2">
      <c r="A81" s="16"/>
      <c r="B81" s="17"/>
      <c r="D81" s="18"/>
      <c r="F81" s="42"/>
      <c r="G81" s="40"/>
      <c r="H81" s="41"/>
      <c r="I81" s="14" t="s">
        <v>148</v>
      </c>
      <c r="J81" s="14"/>
      <c r="K81" s="15" t="s">
        <v>214</v>
      </c>
      <c r="L81" s="257"/>
      <c r="M81" s="121" t="s">
        <v>236</v>
      </c>
      <c r="N81" s="133">
        <v>49.2</v>
      </c>
      <c r="O81" s="254"/>
      <c r="P81" s="133">
        <v>11.7</v>
      </c>
      <c r="Q81" s="203"/>
      <c r="R81" s="133">
        <v>64</v>
      </c>
      <c r="S81" s="275"/>
      <c r="T81" s="133">
        <v>8.1999999999999993</v>
      </c>
      <c r="U81" s="275"/>
      <c r="V81" s="133">
        <v>8.1999999999999993</v>
      </c>
      <c r="W81" s="275"/>
      <c r="X81" s="133">
        <v>8.1999999999999993</v>
      </c>
      <c r="Y81" s="275"/>
      <c r="Z81" s="133">
        <v>8.1999999999999993</v>
      </c>
      <c r="AA81" s="275"/>
      <c r="AB81" s="133">
        <v>8.1999999999999993</v>
      </c>
      <c r="AC81" s="275"/>
      <c r="AD81" s="133">
        <v>8.1999999999999993</v>
      </c>
      <c r="AE81" s="275"/>
      <c r="AF81" s="133">
        <v>9.4</v>
      </c>
      <c r="AG81" s="275"/>
      <c r="AH81" s="133">
        <v>9.6</v>
      </c>
      <c r="AI81" s="275"/>
      <c r="AJ81" s="146">
        <f t="shared" si="9"/>
        <v>193.09999999999994</v>
      </c>
      <c r="AK81" s="193"/>
      <c r="AN81" s="147">
        <f t="shared" si="10"/>
        <v>143.9</v>
      </c>
      <c r="AO81" s="193"/>
    </row>
    <row r="82" spans="1:41" ht="12.75" customHeight="1" x14ac:dyDescent="0.2">
      <c r="A82" s="16"/>
      <c r="B82" s="17"/>
      <c r="D82" s="18"/>
      <c r="F82" s="42"/>
      <c r="G82" s="40"/>
      <c r="H82" s="41"/>
      <c r="I82" s="14" t="s">
        <v>149</v>
      </c>
      <c r="J82" s="14"/>
      <c r="K82" s="15" t="s">
        <v>215</v>
      </c>
      <c r="L82" s="257"/>
      <c r="M82" s="121" t="s">
        <v>249</v>
      </c>
      <c r="N82" s="133"/>
      <c r="O82" s="254"/>
      <c r="P82" s="133"/>
      <c r="Q82" s="203"/>
      <c r="R82" s="133"/>
      <c r="S82" s="275"/>
      <c r="T82" s="133"/>
      <c r="U82" s="275"/>
      <c r="V82" s="133"/>
      <c r="W82" s="275"/>
      <c r="X82" s="133"/>
      <c r="Y82" s="275"/>
      <c r="Z82" s="133"/>
      <c r="AA82" s="275"/>
      <c r="AB82" s="133"/>
      <c r="AC82" s="275"/>
      <c r="AD82" s="133"/>
      <c r="AE82" s="275"/>
      <c r="AF82" s="133"/>
      <c r="AG82" s="275"/>
      <c r="AH82" s="133">
        <v>9.6</v>
      </c>
      <c r="AI82" s="275"/>
      <c r="AJ82" s="146">
        <f t="shared" si="9"/>
        <v>9.6</v>
      </c>
      <c r="AK82" s="193"/>
      <c r="AN82" s="147">
        <f t="shared" si="10"/>
        <v>9.6</v>
      </c>
      <c r="AO82" s="193"/>
    </row>
    <row r="83" spans="1:41" ht="12.75" hidden="1" customHeight="1" x14ac:dyDescent="0.2">
      <c r="A83" s="16"/>
      <c r="B83" s="17"/>
      <c r="D83" s="18"/>
      <c r="F83" s="42"/>
      <c r="G83" s="40"/>
      <c r="H83" s="41"/>
      <c r="I83" s="14" t="s">
        <v>150</v>
      </c>
      <c r="J83" s="14"/>
      <c r="K83" s="15" t="s">
        <v>61</v>
      </c>
      <c r="L83" s="257"/>
      <c r="M83" s="121"/>
      <c r="N83" s="133"/>
      <c r="O83" s="254"/>
      <c r="P83" s="133"/>
      <c r="Q83" s="203"/>
      <c r="R83" s="133"/>
      <c r="S83" s="275"/>
      <c r="T83" s="133"/>
      <c r="U83" s="275"/>
      <c r="V83" s="133"/>
      <c r="W83" s="275"/>
      <c r="X83" s="133"/>
      <c r="Y83" s="275"/>
      <c r="Z83" s="133"/>
      <c r="AA83" s="275"/>
      <c r="AB83" s="133"/>
      <c r="AC83" s="275"/>
      <c r="AD83" s="133"/>
      <c r="AE83" s="275"/>
      <c r="AF83" s="133"/>
      <c r="AG83" s="275"/>
      <c r="AH83" s="133"/>
      <c r="AI83" s="275"/>
      <c r="AJ83" s="146">
        <f t="shared" si="9"/>
        <v>0</v>
      </c>
      <c r="AK83" s="193"/>
      <c r="AN83" s="147">
        <f t="shared" si="10"/>
        <v>0</v>
      </c>
      <c r="AO83" s="193"/>
    </row>
    <row r="84" spans="1:41" ht="12.75" hidden="1" customHeight="1" x14ac:dyDescent="0.2">
      <c r="A84" s="16"/>
      <c r="B84" s="17"/>
      <c r="D84" s="18"/>
      <c r="F84" s="42"/>
      <c r="G84" s="40"/>
      <c r="H84" s="41"/>
      <c r="I84" s="14" t="s">
        <v>151</v>
      </c>
      <c r="J84" s="14"/>
      <c r="K84" s="15" t="s">
        <v>61</v>
      </c>
      <c r="L84" s="258"/>
      <c r="M84" s="121" t="s">
        <v>61</v>
      </c>
      <c r="N84" s="133"/>
      <c r="O84" s="254"/>
      <c r="P84" s="133"/>
      <c r="Q84" s="203"/>
      <c r="R84" s="133"/>
      <c r="S84" s="275"/>
      <c r="T84" s="133"/>
      <c r="U84" s="275"/>
      <c r="V84" s="133"/>
      <c r="W84" s="275"/>
      <c r="X84" s="133"/>
      <c r="Y84" s="275"/>
      <c r="Z84" s="133"/>
      <c r="AA84" s="275"/>
      <c r="AB84" s="133"/>
      <c r="AC84" s="275"/>
      <c r="AD84" s="133"/>
      <c r="AE84" s="275"/>
      <c r="AF84" s="133"/>
      <c r="AG84" s="275"/>
      <c r="AH84" s="133"/>
      <c r="AI84" s="275"/>
      <c r="AJ84" s="146">
        <f t="shared" si="9"/>
        <v>0</v>
      </c>
      <c r="AK84" s="193"/>
      <c r="AN84" s="147">
        <f t="shared" si="10"/>
        <v>0</v>
      </c>
      <c r="AO84" s="193"/>
    </row>
    <row r="85" spans="1:41" ht="12.75" customHeight="1" x14ac:dyDescent="0.2">
      <c r="A85" s="16"/>
      <c r="B85" s="17"/>
      <c r="D85" s="18"/>
      <c r="F85" s="43"/>
      <c r="G85" s="44"/>
      <c r="H85" s="45"/>
      <c r="I85" s="14" t="s">
        <v>152</v>
      </c>
      <c r="J85" s="14"/>
      <c r="K85" s="15" t="s">
        <v>90</v>
      </c>
      <c r="L85" s="78" t="s">
        <v>216</v>
      </c>
      <c r="M85" s="121" t="s">
        <v>269</v>
      </c>
      <c r="N85" s="133">
        <v>26.1</v>
      </c>
      <c r="O85" s="255"/>
      <c r="P85" s="133">
        <v>10.4</v>
      </c>
      <c r="Q85" s="204"/>
      <c r="R85" s="133">
        <v>9.8000000000000007</v>
      </c>
      <c r="S85" s="222"/>
      <c r="T85" s="133">
        <v>5.7</v>
      </c>
      <c r="U85" s="222"/>
      <c r="V85" s="133">
        <v>5.7</v>
      </c>
      <c r="W85" s="222"/>
      <c r="X85" s="133">
        <v>5.7</v>
      </c>
      <c r="Y85" s="222"/>
      <c r="Z85" s="133">
        <v>5.7</v>
      </c>
      <c r="AA85" s="222"/>
      <c r="AB85" s="133">
        <v>5.7</v>
      </c>
      <c r="AC85" s="222"/>
      <c r="AD85" s="133">
        <v>7.4</v>
      </c>
      <c r="AE85" s="222"/>
      <c r="AF85" s="133">
        <v>8.6</v>
      </c>
      <c r="AG85" s="222"/>
      <c r="AH85" s="133">
        <v>8.3000000000000007</v>
      </c>
      <c r="AI85" s="222"/>
      <c r="AJ85" s="146">
        <f t="shared" si="9"/>
        <v>99.100000000000009</v>
      </c>
      <c r="AK85" s="194"/>
      <c r="AN85" s="147">
        <f t="shared" si="10"/>
        <v>73</v>
      </c>
      <c r="AO85" s="194"/>
    </row>
    <row r="86" spans="1:41" ht="12.75" customHeight="1" x14ac:dyDescent="0.2">
      <c r="A86" s="16"/>
      <c r="B86" s="17"/>
      <c r="D86" s="18"/>
      <c r="I86" s="46"/>
      <c r="J86" s="46"/>
      <c r="K86" s="47"/>
      <c r="L86" s="47"/>
      <c r="M86" s="47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41"/>
      <c r="AK86" s="142"/>
      <c r="AN86" s="147">
        <f t="shared" si="10"/>
        <v>0</v>
      </c>
      <c r="AO86" s="142"/>
    </row>
    <row r="87" spans="1:41" ht="12.75" customHeight="1" x14ac:dyDescent="0.2">
      <c r="A87" s="16"/>
      <c r="B87" s="17"/>
      <c r="D87" s="18"/>
      <c r="F87" s="36" t="s">
        <v>154</v>
      </c>
      <c r="G87" s="37"/>
      <c r="H87" s="38"/>
      <c r="I87" s="14" t="s">
        <v>10</v>
      </c>
      <c r="J87" s="87" t="s">
        <v>319</v>
      </c>
      <c r="K87" s="15" t="s">
        <v>85</v>
      </c>
      <c r="L87" s="80" t="s">
        <v>217</v>
      </c>
      <c r="M87" s="15" t="s">
        <v>241</v>
      </c>
      <c r="N87" s="133">
        <v>97.7</v>
      </c>
      <c r="O87" s="202">
        <f>SUM(N87:N90)</f>
        <v>134.10000000000002</v>
      </c>
      <c r="P87" s="133">
        <v>179.7</v>
      </c>
      <c r="Q87" s="202">
        <f>SUM(P87:P90)</f>
        <v>217</v>
      </c>
      <c r="R87" s="133">
        <v>251.9</v>
      </c>
      <c r="S87" s="202">
        <f>SUM(R87:R90)</f>
        <v>287.90000000000003</v>
      </c>
      <c r="T87" s="133">
        <v>100.4</v>
      </c>
      <c r="U87" s="202">
        <f>SUM(T87:T90)</f>
        <v>136</v>
      </c>
      <c r="V87" s="133">
        <v>100.4</v>
      </c>
      <c r="W87" s="202">
        <f>SUM(V87:V90)</f>
        <v>136</v>
      </c>
      <c r="X87" s="133">
        <v>100.4</v>
      </c>
      <c r="Y87" s="202">
        <f>SUM(X87:X90)</f>
        <v>136</v>
      </c>
      <c r="Z87" s="133">
        <v>100.4</v>
      </c>
      <c r="AA87" s="202">
        <f>SUM(Z87:Z90)</f>
        <v>136</v>
      </c>
      <c r="AB87" s="133">
        <v>100.4</v>
      </c>
      <c r="AC87" s="202">
        <f>SUM(AB87:AB90)</f>
        <v>136</v>
      </c>
      <c r="AD87" s="133">
        <v>100.4</v>
      </c>
      <c r="AE87" s="202">
        <f>SUM(AD87:AD90)</f>
        <v>136</v>
      </c>
      <c r="AF87" s="133">
        <v>119.7</v>
      </c>
      <c r="AG87" s="220">
        <f>SUM(AF87:AF90)</f>
        <v>155.29999999999998</v>
      </c>
      <c r="AH87" s="133">
        <v>68.8</v>
      </c>
      <c r="AI87" s="220">
        <f>SUM(AH87:AH90)</f>
        <v>100.4</v>
      </c>
      <c r="AJ87" s="146">
        <f>N87+P87+R87+T87+V87+X87+Z87+AB87+AD87+AF87+AH87</f>
        <v>1320.2</v>
      </c>
      <c r="AK87" s="192">
        <f>SUM(AJ87:AJ90)</f>
        <v>1710.7000000000003</v>
      </c>
      <c r="AN87" s="147">
        <f t="shared" si="10"/>
        <v>1222.5</v>
      </c>
      <c r="AO87" s="192">
        <f>SUM(AN87:AN90)</f>
        <v>1576.6</v>
      </c>
    </row>
    <row r="88" spans="1:41" ht="12.75" customHeight="1" x14ac:dyDescent="0.2">
      <c r="A88" s="16"/>
      <c r="B88" s="17"/>
      <c r="D88" s="18"/>
      <c r="F88" s="243" t="s">
        <v>155</v>
      </c>
      <c r="G88" s="244"/>
      <c r="H88" s="245"/>
      <c r="I88" s="14" t="s">
        <v>11</v>
      </c>
      <c r="J88" s="14"/>
      <c r="K88" s="15" t="s">
        <v>218</v>
      </c>
      <c r="L88" s="80" t="s">
        <v>219</v>
      </c>
      <c r="M88" s="15"/>
      <c r="N88" s="133">
        <v>20.100000000000001</v>
      </c>
      <c r="O88" s="203"/>
      <c r="P88" s="133">
        <v>21</v>
      </c>
      <c r="Q88" s="203"/>
      <c r="R88" s="133">
        <v>23.4</v>
      </c>
      <c r="S88" s="203"/>
      <c r="T88" s="133">
        <v>23</v>
      </c>
      <c r="U88" s="203"/>
      <c r="V88" s="133">
        <v>23</v>
      </c>
      <c r="W88" s="203"/>
      <c r="X88" s="133">
        <v>23</v>
      </c>
      <c r="Y88" s="203"/>
      <c r="Z88" s="133">
        <v>23</v>
      </c>
      <c r="AA88" s="203"/>
      <c r="AB88" s="133">
        <v>23</v>
      </c>
      <c r="AC88" s="203"/>
      <c r="AD88" s="133">
        <v>23</v>
      </c>
      <c r="AE88" s="203"/>
      <c r="AF88" s="133">
        <v>23</v>
      </c>
      <c r="AG88" s="275"/>
      <c r="AH88" s="133">
        <v>31.6</v>
      </c>
      <c r="AI88" s="275"/>
      <c r="AJ88" s="146">
        <f>N88+P88+R88+T88+V88+X88+Z88+AB88+AD88+AF88+AH88</f>
        <v>257.10000000000002</v>
      </c>
      <c r="AK88" s="193"/>
      <c r="AN88" s="147">
        <f t="shared" si="10"/>
        <v>237</v>
      </c>
      <c r="AO88" s="193"/>
    </row>
    <row r="89" spans="1:41" ht="12.75" customHeight="1" x14ac:dyDescent="0.2">
      <c r="A89" s="16"/>
      <c r="B89" s="17"/>
      <c r="D89" s="18"/>
      <c r="F89" s="42" t="s">
        <v>162</v>
      </c>
      <c r="G89" s="40"/>
      <c r="H89" s="41"/>
      <c r="I89" s="14" t="s">
        <v>12</v>
      </c>
      <c r="J89" s="14"/>
      <c r="K89" s="15" t="s">
        <v>220</v>
      </c>
      <c r="L89" s="80" t="s">
        <v>221</v>
      </c>
      <c r="M89" s="15" t="s">
        <v>262</v>
      </c>
      <c r="N89" s="133">
        <v>16.3</v>
      </c>
      <c r="O89" s="203"/>
      <c r="P89" s="133">
        <v>16.3</v>
      </c>
      <c r="Q89" s="203"/>
      <c r="R89" s="133">
        <v>12.6</v>
      </c>
      <c r="S89" s="203"/>
      <c r="T89" s="133">
        <v>12.6</v>
      </c>
      <c r="U89" s="203"/>
      <c r="V89" s="133">
        <v>12.6</v>
      </c>
      <c r="W89" s="203"/>
      <c r="X89" s="133">
        <v>12.6</v>
      </c>
      <c r="Y89" s="203"/>
      <c r="Z89" s="133">
        <v>12.6</v>
      </c>
      <c r="AA89" s="203"/>
      <c r="AB89" s="133">
        <v>12.6</v>
      </c>
      <c r="AC89" s="203"/>
      <c r="AD89" s="133">
        <v>12.6</v>
      </c>
      <c r="AE89" s="203"/>
      <c r="AF89" s="133">
        <v>12.6</v>
      </c>
      <c r="AG89" s="275"/>
      <c r="AH89" s="133"/>
      <c r="AI89" s="275"/>
      <c r="AJ89" s="146">
        <f>N89+P89+R89+T89+V89+X89+Z89+AB89+AD89+AF89+AH89</f>
        <v>133.39999999999998</v>
      </c>
      <c r="AK89" s="193"/>
      <c r="AN89" s="147">
        <f t="shared" si="10"/>
        <v>117.09999999999998</v>
      </c>
      <c r="AO89" s="193"/>
    </row>
    <row r="90" spans="1:41" ht="12.75" customHeight="1" x14ac:dyDescent="0.2">
      <c r="A90" s="16"/>
      <c r="B90" s="17"/>
      <c r="D90" s="18"/>
      <c r="F90" s="43"/>
      <c r="G90" s="44"/>
      <c r="H90" s="45"/>
      <c r="I90" s="14" t="s">
        <v>13</v>
      </c>
      <c r="J90" s="14"/>
      <c r="K90" s="15" t="s">
        <v>14</v>
      </c>
      <c r="L90" s="15" t="s">
        <v>222</v>
      </c>
      <c r="M90" s="15" t="s">
        <v>243</v>
      </c>
      <c r="N90" s="133"/>
      <c r="O90" s="204"/>
      <c r="P90" s="133"/>
      <c r="Q90" s="204"/>
      <c r="R90" s="133"/>
      <c r="S90" s="204"/>
      <c r="T90" s="133"/>
      <c r="U90" s="204"/>
      <c r="V90" s="133"/>
      <c r="W90" s="204"/>
      <c r="X90" s="133"/>
      <c r="Y90" s="204"/>
      <c r="Z90" s="133"/>
      <c r="AA90" s="204"/>
      <c r="AB90" s="133"/>
      <c r="AC90" s="204"/>
      <c r="AD90" s="133"/>
      <c r="AE90" s="204"/>
      <c r="AF90" s="133"/>
      <c r="AG90" s="222"/>
      <c r="AH90" s="133"/>
      <c r="AI90" s="222"/>
      <c r="AJ90" s="146">
        <f>N90+P90+R90+T90+V90+X90+Z90+AB90+AD90+AF90+AH90</f>
        <v>0</v>
      </c>
      <c r="AK90" s="194"/>
      <c r="AN90" s="146">
        <f>R90+T90+V90+X90+Z90+AB90+AD90+AF90+AH90+AJ90+AL90</f>
        <v>0</v>
      </c>
      <c r="AO90" s="194"/>
    </row>
    <row r="91" spans="1:41" ht="12.75" customHeight="1" thickBot="1" x14ac:dyDescent="0.25">
      <c r="A91" s="16"/>
      <c r="B91" s="17"/>
      <c r="D91" s="18"/>
      <c r="I91" s="48"/>
      <c r="J91" s="48"/>
      <c r="M91" s="53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41"/>
      <c r="AK91" s="142"/>
      <c r="AN91" s="141"/>
      <c r="AO91" s="142"/>
    </row>
    <row r="92" spans="1:41" ht="12.75" customHeight="1" thickBot="1" x14ac:dyDescent="0.25">
      <c r="A92" s="16"/>
      <c r="B92" s="17"/>
      <c r="D92" s="128"/>
      <c r="E92" s="127"/>
      <c r="F92" s="127"/>
      <c r="G92" s="127"/>
      <c r="H92" s="127"/>
      <c r="I92" s="127"/>
      <c r="J92" s="127"/>
      <c r="K92" s="127"/>
      <c r="L92" s="127"/>
      <c r="M92" s="127"/>
      <c r="N92" s="218">
        <f>O87+O75+N73</f>
        <v>1203.6000000000001</v>
      </c>
      <c r="O92" s="219"/>
      <c r="P92" s="218">
        <f>Q87+Q75+P73</f>
        <v>1005.0000000000001</v>
      </c>
      <c r="Q92" s="219"/>
      <c r="R92" s="218">
        <f>S87+S75+R73</f>
        <v>1019.4000000000001</v>
      </c>
      <c r="S92" s="219"/>
      <c r="T92" s="218">
        <f>U87+U75+T73</f>
        <v>576.59999999999991</v>
      </c>
      <c r="U92" s="219"/>
      <c r="V92" s="218">
        <f>W87+W75+V73</f>
        <v>577.40000000000009</v>
      </c>
      <c r="W92" s="219"/>
      <c r="X92" s="218">
        <f>Y87+Y75+X73</f>
        <v>577.1</v>
      </c>
      <c r="Y92" s="219"/>
      <c r="Z92" s="218">
        <f>AA87+AA75+Z73</f>
        <v>577.40000000000009</v>
      </c>
      <c r="AA92" s="219"/>
      <c r="AB92" s="218">
        <f>AC87+AC75+AB73</f>
        <v>577.1</v>
      </c>
      <c r="AC92" s="219"/>
      <c r="AD92" s="218">
        <f>AE87+AE75+AD73</f>
        <v>577.70000000000005</v>
      </c>
      <c r="AE92" s="219"/>
      <c r="AF92" s="218">
        <f>AG87+AG75+AF73</f>
        <v>543.19999999999993</v>
      </c>
      <c r="AG92" s="280"/>
      <c r="AH92" s="218">
        <f>AI87+AI75+AH73</f>
        <v>428.5</v>
      </c>
      <c r="AI92" s="280"/>
      <c r="AJ92" s="196">
        <f>AK87+AK75+AJ73</f>
        <v>7663</v>
      </c>
      <c r="AK92" s="197"/>
      <c r="AL92" s="136">
        <f>SUM(N92:AI92)</f>
        <v>7663</v>
      </c>
      <c r="AM92" s="145" t="str">
        <f>IF(AJ92=AL92,"CORRECT","WRONG")</f>
        <v>CORRECT</v>
      </c>
      <c r="AN92" s="196">
        <f>AO87+AO75+AN73</f>
        <v>6459.4000000000005</v>
      </c>
      <c r="AO92" s="197"/>
    </row>
    <row r="93" spans="1:41" ht="12.75" customHeight="1" thickBot="1" x14ac:dyDescent="0.25">
      <c r="A93" s="16"/>
      <c r="B93" s="17"/>
      <c r="I93" s="48"/>
      <c r="J93" s="48"/>
      <c r="M93" s="53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41"/>
      <c r="AK93" s="142"/>
      <c r="AM93" s="145"/>
      <c r="AN93" s="141"/>
      <c r="AO93" s="142"/>
    </row>
    <row r="94" spans="1:41" ht="12.75" customHeight="1" x14ac:dyDescent="0.2">
      <c r="A94" s="16"/>
      <c r="B94" s="17"/>
      <c r="D94" s="49" t="s">
        <v>158</v>
      </c>
      <c r="E94" s="50"/>
      <c r="F94" s="51"/>
      <c r="G94" s="50"/>
      <c r="H94" s="52"/>
      <c r="I94" s="70"/>
      <c r="J94" s="70"/>
      <c r="K94" s="70"/>
      <c r="L94" s="70"/>
      <c r="M94" s="70"/>
      <c r="N94" s="220">
        <f>N97-N92</f>
        <v>118.19999999999982</v>
      </c>
      <c r="O94" s="221"/>
      <c r="P94" s="220">
        <f>P97-P92</f>
        <v>130.39999999999998</v>
      </c>
      <c r="Q94" s="221"/>
      <c r="R94" s="220">
        <f>R97-R92</f>
        <v>113.5</v>
      </c>
      <c r="S94" s="221"/>
      <c r="T94" s="220">
        <f>T97-T92</f>
        <v>72.600000000000136</v>
      </c>
      <c r="U94" s="221"/>
      <c r="V94" s="220">
        <f>V97-V92</f>
        <v>71.799999999999955</v>
      </c>
      <c r="W94" s="221"/>
      <c r="X94" s="220">
        <f>X97-X92</f>
        <v>72.100000000000023</v>
      </c>
      <c r="Y94" s="221"/>
      <c r="Z94" s="220">
        <f>Z97-Z92</f>
        <v>71.799999999999955</v>
      </c>
      <c r="AA94" s="221"/>
      <c r="AB94" s="220">
        <f>AB97-AB92</f>
        <v>72.100000000000023</v>
      </c>
      <c r="AC94" s="221"/>
      <c r="AD94" s="220">
        <f>AD97-AD92</f>
        <v>71.5</v>
      </c>
      <c r="AE94" s="221"/>
      <c r="AF94" s="220">
        <f>AF97-AF92</f>
        <v>86.500000000000114</v>
      </c>
      <c r="AG94" s="289"/>
      <c r="AH94" s="220">
        <f>AH97-AH92</f>
        <v>83.399999999999977</v>
      </c>
      <c r="AI94" s="289"/>
      <c r="AJ94" s="198">
        <f>AJ97-AJ92</f>
        <v>963.89999999999964</v>
      </c>
      <c r="AK94" s="199"/>
      <c r="AL94" s="291">
        <f>SUM(N94:AI95)</f>
        <v>963.9</v>
      </c>
      <c r="AM94" s="287" t="str">
        <f>IF(AJ94=AL94,"CORRECT","WRONG")</f>
        <v>CORRECT</v>
      </c>
      <c r="AN94" s="198">
        <f>AN97-AN92</f>
        <v>845.699999999998</v>
      </c>
      <c r="AO94" s="199"/>
    </row>
    <row r="95" spans="1:41" ht="12.75" customHeight="1" thickBot="1" x14ac:dyDescent="0.25">
      <c r="A95" s="16"/>
      <c r="B95" s="17"/>
      <c r="D95" s="55" t="s">
        <v>96</v>
      </c>
      <c r="E95" s="56"/>
      <c r="F95" s="57"/>
      <c r="G95" s="56"/>
      <c r="H95" s="58"/>
      <c r="I95" s="74"/>
      <c r="J95" s="74"/>
      <c r="K95" s="74"/>
      <c r="L95" s="74"/>
      <c r="M95" s="74"/>
      <c r="N95" s="222"/>
      <c r="O95" s="223"/>
      <c r="P95" s="222"/>
      <c r="Q95" s="223"/>
      <c r="R95" s="222"/>
      <c r="S95" s="223"/>
      <c r="T95" s="222"/>
      <c r="U95" s="223"/>
      <c r="V95" s="222"/>
      <c r="W95" s="223"/>
      <c r="X95" s="222"/>
      <c r="Y95" s="223"/>
      <c r="Z95" s="222"/>
      <c r="AA95" s="223"/>
      <c r="AB95" s="222"/>
      <c r="AC95" s="223"/>
      <c r="AD95" s="222"/>
      <c r="AE95" s="223"/>
      <c r="AF95" s="222"/>
      <c r="AG95" s="290"/>
      <c r="AH95" s="222"/>
      <c r="AI95" s="290"/>
      <c r="AJ95" s="200"/>
      <c r="AK95" s="201"/>
      <c r="AL95" s="292"/>
      <c r="AM95" s="287" t="str">
        <f>IF(AJ95=AL95,"CORRECT","WRONG")</f>
        <v>CORRECT</v>
      </c>
      <c r="AN95" s="200"/>
      <c r="AO95" s="201"/>
    </row>
    <row r="96" spans="1:41" ht="12.75" customHeight="1" x14ac:dyDescent="0.2">
      <c r="A96" s="16"/>
      <c r="B96" s="17"/>
      <c r="I96" s="79"/>
      <c r="J96" s="79"/>
      <c r="M96" s="76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41"/>
      <c r="AK96" s="142"/>
      <c r="AN96" s="141"/>
      <c r="AO96" s="142"/>
    </row>
    <row r="97" spans="1:41" ht="12.75" customHeight="1" x14ac:dyDescent="0.2">
      <c r="A97" s="54"/>
      <c r="B97" s="129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224">
        <v>1321.8</v>
      </c>
      <c r="O97" s="225"/>
      <c r="P97" s="224">
        <v>1135.4000000000001</v>
      </c>
      <c r="Q97" s="225"/>
      <c r="R97" s="224">
        <v>1132.9000000000001</v>
      </c>
      <c r="S97" s="225"/>
      <c r="T97" s="224">
        <v>649.20000000000005</v>
      </c>
      <c r="U97" s="225"/>
      <c r="V97" s="224">
        <v>649.20000000000005</v>
      </c>
      <c r="W97" s="225"/>
      <c r="X97" s="224">
        <v>649.20000000000005</v>
      </c>
      <c r="Y97" s="225"/>
      <c r="Z97" s="224">
        <v>649.20000000000005</v>
      </c>
      <c r="AA97" s="225"/>
      <c r="AB97" s="224">
        <v>649.20000000000005</v>
      </c>
      <c r="AC97" s="225"/>
      <c r="AD97" s="224">
        <v>649.20000000000005</v>
      </c>
      <c r="AE97" s="225"/>
      <c r="AF97" s="224">
        <v>629.70000000000005</v>
      </c>
      <c r="AG97" s="288"/>
      <c r="AH97" s="224">
        <v>511.9</v>
      </c>
      <c r="AI97" s="288"/>
      <c r="AJ97" s="196">
        <f>N97+P97+R97+T97+V97+X97+Z97+AB97+AD97+AF97+AH97</f>
        <v>8626.9</v>
      </c>
      <c r="AK97" s="197"/>
      <c r="AN97" s="196">
        <f>P97+R97+T97+V97+X97+Z97+AB97+AD97+AF97+AH97</f>
        <v>7305.0999999999985</v>
      </c>
      <c r="AO97" s="197"/>
    </row>
    <row r="98" spans="1:41" ht="12.75" customHeight="1" thickBot="1" x14ac:dyDescent="0.25">
      <c r="I98" s="79"/>
      <c r="J98" s="79"/>
      <c r="M98" s="76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43"/>
      <c r="AK98" s="144"/>
      <c r="AN98" s="143"/>
      <c r="AO98" s="144"/>
    </row>
    <row r="99" spans="1:41" ht="12.75" customHeight="1" x14ac:dyDescent="0.2">
      <c r="I99" s="79"/>
      <c r="J99" s="79"/>
      <c r="M99" s="59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N99" s="134"/>
      <c r="AO99" s="134"/>
    </row>
    <row r="100" spans="1:41" ht="12.75" customHeight="1" x14ac:dyDescent="0.2">
      <c r="B100" s="60" t="s">
        <v>159</v>
      </c>
      <c r="C100" s="61"/>
      <c r="D100" s="61"/>
      <c r="E100" s="61"/>
      <c r="F100" s="62"/>
      <c r="G100" s="61"/>
      <c r="H100" s="63"/>
      <c r="I100" s="14" t="s">
        <v>292</v>
      </c>
      <c r="J100" s="14"/>
      <c r="K100" s="15" t="s">
        <v>97</v>
      </c>
      <c r="L100" s="15"/>
      <c r="M100" s="121" t="s">
        <v>99</v>
      </c>
      <c r="N100" s="133"/>
      <c r="O100" s="217">
        <f>SUM(N100:N103)</f>
        <v>0</v>
      </c>
      <c r="P100" s="133"/>
      <c r="Q100" s="217">
        <f>SUM(P100:P103)</f>
        <v>0</v>
      </c>
      <c r="R100" s="133"/>
      <c r="S100" s="217">
        <f>SUM(R100:R103)</f>
        <v>3.8</v>
      </c>
      <c r="T100" s="133"/>
      <c r="U100" s="217">
        <f>SUM(T100:T103)</f>
        <v>0</v>
      </c>
      <c r="V100" s="133"/>
      <c r="W100" s="217">
        <f>SUM(V100:V103)</f>
        <v>0</v>
      </c>
      <c r="X100" s="133"/>
      <c r="Y100" s="217">
        <f>SUM(X100:X103)</f>
        <v>0</v>
      </c>
      <c r="Z100" s="133"/>
      <c r="AA100" s="217">
        <f>SUM(Z100:Z103)</f>
        <v>0</v>
      </c>
      <c r="AB100" s="133"/>
      <c r="AC100" s="217">
        <f>SUM(AB100:AB103)</f>
        <v>0</v>
      </c>
      <c r="AD100" s="133"/>
      <c r="AE100" s="217">
        <f>SUM(AD100:AD103)</f>
        <v>0</v>
      </c>
      <c r="AF100" s="133">
        <v>19.5</v>
      </c>
      <c r="AG100" s="217">
        <f>SUM(AF100:AF103)</f>
        <v>19.5</v>
      </c>
      <c r="AH100" s="133">
        <v>88.3</v>
      </c>
      <c r="AI100" s="217">
        <f>SUM(AH100:AH103)</f>
        <v>100.89999999999999</v>
      </c>
      <c r="AJ100" s="131">
        <f>N100+P100+R100+T100+V100+X100+Z100+AB100+AD100+AF100+AH100</f>
        <v>107.8</v>
      </c>
      <c r="AK100" s="202">
        <f>SUM(AJ100:AJ103)</f>
        <v>124.19999999999999</v>
      </c>
      <c r="AN100" s="147">
        <f>P100+R100+T100+V100+X100+Z100+AB100+AD100+AF100+AH100</f>
        <v>107.8</v>
      </c>
      <c r="AO100" s="202">
        <f>SUM(AN100:AN103)</f>
        <v>124.19999999999999</v>
      </c>
    </row>
    <row r="101" spans="1:41" ht="12.75" customHeight="1" x14ac:dyDescent="0.2">
      <c r="B101" s="239" t="s">
        <v>107</v>
      </c>
      <c r="C101" s="240"/>
      <c r="D101" s="240"/>
      <c r="E101" s="64"/>
      <c r="F101" s="65"/>
      <c r="G101" s="66"/>
      <c r="H101" s="67"/>
      <c r="I101" s="14" t="s">
        <v>293</v>
      </c>
      <c r="J101" s="14"/>
      <c r="K101" s="15" t="s">
        <v>98</v>
      </c>
      <c r="L101" s="15"/>
      <c r="M101" s="121" t="s">
        <v>100</v>
      </c>
      <c r="N101" s="133"/>
      <c r="O101" s="217"/>
      <c r="P101" s="133"/>
      <c r="Q101" s="217"/>
      <c r="R101" s="133"/>
      <c r="S101" s="217"/>
      <c r="T101" s="133"/>
      <c r="U101" s="217"/>
      <c r="V101" s="133"/>
      <c r="W101" s="217"/>
      <c r="X101" s="133"/>
      <c r="Y101" s="217"/>
      <c r="Z101" s="133"/>
      <c r="AA101" s="217"/>
      <c r="AB101" s="133"/>
      <c r="AC101" s="217"/>
      <c r="AD101" s="133"/>
      <c r="AE101" s="217"/>
      <c r="AF101" s="133"/>
      <c r="AG101" s="217"/>
      <c r="AH101" s="133"/>
      <c r="AI101" s="217"/>
      <c r="AJ101" s="131">
        <f>N101+P101+R101+T101+V101+X101+Z101+AB101+AD101+AF101+AH101</f>
        <v>0</v>
      </c>
      <c r="AK101" s="203"/>
      <c r="AN101" s="147">
        <f>P101+R101+T101+V101+X101+Z101+AB101+AD101+AF101+AH101</f>
        <v>0</v>
      </c>
      <c r="AO101" s="203"/>
    </row>
    <row r="102" spans="1:41" x14ac:dyDescent="0.2">
      <c r="B102" s="68"/>
      <c r="I102" s="14" t="s">
        <v>294</v>
      </c>
      <c r="J102" s="14"/>
      <c r="K102" s="15" t="s">
        <v>296</v>
      </c>
      <c r="N102" s="133"/>
      <c r="O102" s="217"/>
      <c r="P102" s="133"/>
      <c r="Q102" s="217"/>
      <c r="R102" s="133">
        <v>3.8</v>
      </c>
      <c r="S102" s="217"/>
      <c r="T102" s="133"/>
      <c r="U102" s="217"/>
      <c r="V102" s="133"/>
      <c r="W102" s="217"/>
      <c r="X102" s="133"/>
      <c r="Y102" s="217"/>
      <c r="Z102" s="133"/>
      <c r="AA102" s="217"/>
      <c r="AB102" s="133"/>
      <c r="AC102" s="217"/>
      <c r="AD102" s="133"/>
      <c r="AE102" s="217"/>
      <c r="AF102" s="133"/>
      <c r="AG102" s="217"/>
      <c r="AH102" s="133">
        <v>12.6</v>
      </c>
      <c r="AI102" s="217"/>
      <c r="AJ102" s="131">
        <f>N102+P102+R102+T102+V102+X102+Z102+AB102+AD102+AF102+AH102</f>
        <v>16.399999999999999</v>
      </c>
      <c r="AK102" s="203"/>
      <c r="AN102" s="147">
        <f>P102+R102+T102+V102+X102+Z102+AB102+AD102+AF102+AH102</f>
        <v>16.399999999999999</v>
      </c>
      <c r="AO102" s="203"/>
    </row>
    <row r="103" spans="1:41" x14ac:dyDescent="0.2">
      <c r="I103" s="14" t="s">
        <v>295</v>
      </c>
      <c r="J103" s="14"/>
      <c r="K103" s="15" t="s">
        <v>297</v>
      </c>
      <c r="N103" s="133"/>
      <c r="O103" s="217"/>
      <c r="P103" s="133"/>
      <c r="Q103" s="217"/>
      <c r="R103" s="133"/>
      <c r="S103" s="217"/>
      <c r="T103" s="133"/>
      <c r="U103" s="217"/>
      <c r="V103" s="133"/>
      <c r="W103" s="217"/>
      <c r="X103" s="133"/>
      <c r="Y103" s="217"/>
      <c r="Z103" s="133"/>
      <c r="AA103" s="217"/>
      <c r="AB103" s="133"/>
      <c r="AC103" s="217"/>
      <c r="AD103" s="133"/>
      <c r="AE103" s="217"/>
      <c r="AF103" s="133"/>
      <c r="AG103" s="217"/>
      <c r="AH103" s="133"/>
      <c r="AI103" s="217"/>
      <c r="AJ103" s="131">
        <f>N103+P103+R103+T103+V103+X103+Z103+AB103+AD103+AF103+AH103</f>
        <v>0</v>
      </c>
      <c r="AK103" s="204"/>
      <c r="AN103" s="147">
        <f>P103+R103+T103+V103+X103+Z103+AB103+AD103+AF103+AH103</f>
        <v>0</v>
      </c>
      <c r="AO103" s="204"/>
    </row>
    <row r="104" spans="1:41" x14ac:dyDescent="0.2">
      <c r="I104" s="79"/>
      <c r="J104" s="79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N104" s="134"/>
      <c r="AO104" s="134"/>
    </row>
    <row r="105" spans="1:41" x14ac:dyDescent="0.2">
      <c r="I105" s="81"/>
      <c r="J105" s="81"/>
      <c r="K105" s="59"/>
      <c r="L105" s="59"/>
      <c r="M105" s="59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N105" s="135"/>
      <c r="AO105" s="135"/>
    </row>
    <row r="106" spans="1:41" x14ac:dyDescent="0.2">
      <c r="A106" s="60" t="s">
        <v>160</v>
      </c>
      <c r="B106" s="69"/>
      <c r="C106" s="69"/>
      <c r="D106" s="69"/>
      <c r="E106" s="69"/>
      <c r="F106" s="62"/>
      <c r="G106" s="69"/>
      <c r="H106" s="70"/>
      <c r="I106" s="82">
        <v>1</v>
      </c>
      <c r="J106" s="82"/>
      <c r="K106" s="15" t="s">
        <v>102</v>
      </c>
      <c r="L106" s="15"/>
      <c r="M106" s="15" t="s">
        <v>105</v>
      </c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N106" s="134"/>
      <c r="AO106" s="134"/>
    </row>
    <row r="107" spans="1:41" ht="12.75" customHeight="1" x14ac:dyDescent="0.2">
      <c r="A107" s="71" t="s">
        <v>101</v>
      </c>
      <c r="B107" s="4"/>
      <c r="C107" s="4"/>
      <c r="D107" s="4"/>
      <c r="E107" s="4"/>
      <c r="I107" s="82">
        <v>2</v>
      </c>
      <c r="J107" s="82"/>
      <c r="K107" s="15" t="s">
        <v>103</v>
      </c>
      <c r="L107" s="15"/>
      <c r="M107" s="15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N107" s="134"/>
      <c r="AO107" s="134"/>
    </row>
    <row r="108" spans="1:41" x14ac:dyDescent="0.2">
      <c r="A108" s="71"/>
      <c r="B108" s="4"/>
      <c r="C108" s="4"/>
      <c r="D108" s="4"/>
      <c r="E108" s="4"/>
      <c r="I108" s="82">
        <v>3</v>
      </c>
      <c r="J108" s="82"/>
      <c r="K108" s="15" t="s">
        <v>244</v>
      </c>
      <c r="L108" s="15"/>
      <c r="M108" s="15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N108" s="134"/>
      <c r="AO108" s="134"/>
    </row>
    <row r="109" spans="1:41" x14ac:dyDescent="0.2">
      <c r="A109" s="72"/>
      <c r="B109" s="73"/>
      <c r="C109" s="73"/>
      <c r="D109" s="73"/>
      <c r="E109" s="73"/>
      <c r="F109" s="65"/>
      <c r="G109" s="73"/>
      <c r="H109" s="74"/>
      <c r="I109" s="82">
        <v>4</v>
      </c>
      <c r="J109" s="82"/>
      <c r="K109" s="15" t="s">
        <v>104</v>
      </c>
      <c r="L109" s="15"/>
      <c r="M109" s="15" t="s">
        <v>106</v>
      </c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N109" s="134"/>
      <c r="AO109" s="134"/>
    </row>
    <row r="110" spans="1:41" x14ac:dyDescent="0.2"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N110" s="134"/>
      <c r="AO110" s="134"/>
    </row>
    <row r="111" spans="1:41" x14ac:dyDescent="0.2">
      <c r="A111" s="285" t="s">
        <v>298</v>
      </c>
      <c r="B111" s="285"/>
      <c r="C111" s="285"/>
      <c r="D111" s="285"/>
      <c r="E111" s="285"/>
      <c r="F111" s="285"/>
      <c r="G111" s="285"/>
      <c r="H111" s="285"/>
      <c r="I111" s="286"/>
      <c r="J111" s="286"/>
      <c r="K111" s="286"/>
      <c r="N111" s="195">
        <f>N97+O100</f>
        <v>1321.8</v>
      </c>
      <c r="O111" s="195"/>
      <c r="P111" s="195">
        <f>P97+Q100</f>
        <v>1135.4000000000001</v>
      </c>
      <c r="Q111" s="195"/>
      <c r="R111" s="195">
        <f>R97+S100</f>
        <v>1136.7</v>
      </c>
      <c r="S111" s="195"/>
      <c r="T111" s="195">
        <f>T97+U100</f>
        <v>649.20000000000005</v>
      </c>
      <c r="U111" s="195"/>
      <c r="V111" s="195">
        <f>V97+W100</f>
        <v>649.20000000000005</v>
      </c>
      <c r="W111" s="195"/>
      <c r="X111" s="195">
        <f>X97+Y100</f>
        <v>649.20000000000005</v>
      </c>
      <c r="Y111" s="195"/>
      <c r="Z111" s="195">
        <f>Z97+AA100</f>
        <v>649.20000000000005</v>
      </c>
      <c r="AA111" s="195"/>
      <c r="AB111" s="195">
        <f>AB97+AC100</f>
        <v>649.20000000000005</v>
      </c>
      <c r="AC111" s="195"/>
      <c r="AD111" s="195">
        <f>AD97+AE100</f>
        <v>649.20000000000005</v>
      </c>
      <c r="AE111" s="195"/>
      <c r="AF111" s="195">
        <f>AF97+AG100</f>
        <v>649.20000000000005</v>
      </c>
      <c r="AG111" s="195"/>
      <c r="AH111" s="195">
        <f>AH97+AI100</f>
        <v>612.79999999999995</v>
      </c>
      <c r="AI111" s="195"/>
      <c r="AJ111" s="195">
        <f>AK100+AJ97</f>
        <v>8751.1</v>
      </c>
      <c r="AK111" s="195"/>
      <c r="AN111" s="195">
        <f>AO100+AN97</f>
        <v>7429.2999999999984</v>
      </c>
      <c r="AO111" s="195"/>
    </row>
    <row r="112" spans="1:41" x14ac:dyDescent="0.2">
      <c r="A112" s="285" t="s">
        <v>299</v>
      </c>
      <c r="B112" s="285"/>
      <c r="C112" s="285"/>
      <c r="D112" s="285"/>
      <c r="E112" s="285"/>
      <c r="F112" s="285"/>
      <c r="G112" s="285"/>
      <c r="H112" s="285"/>
      <c r="I112" s="286"/>
      <c r="J112" s="286"/>
      <c r="K112" s="286"/>
      <c r="N112" s="195">
        <v>1321.8</v>
      </c>
      <c r="O112" s="195"/>
      <c r="P112" s="195">
        <v>1135.4000000000001</v>
      </c>
      <c r="Q112" s="195"/>
      <c r="R112" s="195">
        <v>1136.7</v>
      </c>
      <c r="S112" s="195"/>
      <c r="T112" s="195">
        <v>649.20000000000005</v>
      </c>
      <c r="U112" s="195"/>
      <c r="V112" s="195">
        <v>649.20000000000005</v>
      </c>
      <c r="W112" s="195"/>
      <c r="X112" s="195">
        <v>649.20000000000005</v>
      </c>
      <c r="Y112" s="195"/>
      <c r="Z112" s="195">
        <v>649.20000000000005</v>
      </c>
      <c r="AA112" s="195"/>
      <c r="AB112" s="195">
        <v>649.20000000000005</v>
      </c>
      <c r="AC112" s="195"/>
      <c r="AD112" s="195">
        <v>649.20000000000005</v>
      </c>
      <c r="AE112" s="195"/>
      <c r="AF112" s="195">
        <v>649.20000000000005</v>
      </c>
      <c r="AG112" s="195"/>
      <c r="AH112" s="195">
        <v>612.79999999999995</v>
      </c>
      <c r="AI112" s="195"/>
      <c r="AJ112" s="195">
        <f>SUM(N112:AI112)</f>
        <v>8751.0999999999985</v>
      </c>
      <c r="AK112" s="195"/>
      <c r="AN112" s="195">
        <f>SUM(R112:AM112)</f>
        <v>15044.999999999998</v>
      </c>
      <c r="AO112" s="195"/>
    </row>
    <row r="113" spans="1:41" x14ac:dyDescent="0.2">
      <c r="A113" s="285" t="s">
        <v>300</v>
      </c>
      <c r="B113" s="285"/>
      <c r="C113" s="285"/>
      <c r="D113" s="285"/>
      <c r="E113" s="285"/>
      <c r="F113" s="285"/>
      <c r="G113" s="285"/>
      <c r="H113" s="285"/>
      <c r="I113" s="286"/>
      <c r="J113" s="286"/>
      <c r="K113" s="286"/>
      <c r="N113" s="195" t="str">
        <f>IF(N111=N112,"CORRECT","WRONG")</f>
        <v>CORRECT</v>
      </c>
      <c r="O113" s="195"/>
      <c r="P113" s="195" t="str">
        <f>IF(P111=P112,"CORRECT","WRONG")</f>
        <v>CORRECT</v>
      </c>
      <c r="Q113" s="195"/>
      <c r="R113" s="195" t="str">
        <f>IF(R111=R112,"CORRECT","WRONG")</f>
        <v>CORRECT</v>
      </c>
      <c r="S113" s="195"/>
      <c r="T113" s="195" t="str">
        <f>IF(T111=T112,"CORRECT","WRONG")</f>
        <v>CORRECT</v>
      </c>
      <c r="U113" s="195"/>
      <c r="V113" s="195" t="str">
        <f>IF(V111=V112,"CORRECT","WRONG")</f>
        <v>CORRECT</v>
      </c>
      <c r="W113" s="195"/>
      <c r="X113" s="195" t="str">
        <f>IF(X111=X112,"CORRECT","WRONG")</f>
        <v>CORRECT</v>
      </c>
      <c r="Y113" s="195"/>
      <c r="Z113" s="195" t="str">
        <f>IF(Z111=Z112,"CORRECT","WRONG")</f>
        <v>CORRECT</v>
      </c>
      <c r="AA113" s="195"/>
      <c r="AB113" s="195" t="str">
        <f>IF(AB111=AB112,"CORRECT","WRONG")</f>
        <v>CORRECT</v>
      </c>
      <c r="AC113" s="195"/>
      <c r="AD113" s="195" t="str">
        <f>IF(AD111=AD112,"CORRECT","WRONG")</f>
        <v>CORRECT</v>
      </c>
      <c r="AE113" s="195"/>
      <c r="AF113" s="195" t="str">
        <f>IF(AF111=AF112,"CORRECT","WRONG")</f>
        <v>CORRECT</v>
      </c>
      <c r="AG113" s="195"/>
      <c r="AH113" s="195" t="str">
        <f>IF(AH111=AH112,"CORRECT","WRONG")</f>
        <v>CORRECT</v>
      </c>
      <c r="AI113" s="195"/>
      <c r="AJ113" s="195" t="str">
        <f>IF(AJ111=AJ112,"CORRECT","WRONG")</f>
        <v>CORRECT</v>
      </c>
      <c r="AK113" s="195"/>
      <c r="AN113" s="195" t="str">
        <f>IF(AN111=AN112,"CORRECT","WRONG")</f>
        <v>WRONG</v>
      </c>
      <c r="AO113" s="195"/>
    </row>
    <row r="115" spans="1:41" x14ac:dyDescent="0.2">
      <c r="A115" s="75" t="s">
        <v>61</v>
      </c>
    </row>
    <row r="117" spans="1:41" x14ac:dyDescent="0.2">
      <c r="A117" s="172" t="s">
        <v>318</v>
      </c>
      <c r="N117" s="189">
        <f>SUMIF($J4:J68,"PEB",N4:N68)</f>
        <v>17.2</v>
      </c>
      <c r="O117" s="189"/>
      <c r="P117" s="189">
        <f>SUMIF(J4:J68,"PEB",P4:P68)+P87</f>
        <v>835.39999999999986</v>
      </c>
      <c r="Q117" s="189"/>
      <c r="R117" s="189">
        <f>SUMIF(J4:J68,"PEB",R4:R68)+R87</f>
        <v>851.5</v>
      </c>
      <c r="S117" s="189"/>
      <c r="T117" s="189">
        <f>SUMIF(J4:J68,"PEB",T4:T68)+T87</f>
        <v>485.1</v>
      </c>
      <c r="U117" s="189"/>
      <c r="V117" s="189">
        <f>SUMIF(J4:J68,"PEB",V4:V68)+V87</f>
        <v>485.1</v>
      </c>
      <c r="W117" s="189"/>
      <c r="X117" s="189">
        <f>SUMIF(J4:J68,"PEB",X4:X68)+X87</f>
        <v>485.1</v>
      </c>
      <c r="Y117" s="189"/>
      <c r="Z117" s="189">
        <f>SUMIF(J4:J68,"PEB",Z4:Z68)+Z87</f>
        <v>485.1</v>
      </c>
      <c r="AA117" s="189"/>
      <c r="AB117" s="189">
        <f>SUMIF(J4:J68,"PEB",AB4:AB68)+AB87</f>
        <v>485.1</v>
      </c>
      <c r="AC117" s="189"/>
      <c r="AD117" s="189">
        <f>SUMIF(J4:J68,"PEB",AD4:AD68)+AD87</f>
        <v>483.69999999999993</v>
      </c>
      <c r="AE117" s="189"/>
      <c r="AF117" s="189">
        <f>SUMIF(J4:J68,"PEB",AF4:AF68)+AF87</f>
        <v>466.2</v>
      </c>
      <c r="AG117" s="189"/>
      <c r="AH117" s="189">
        <f>SUMIF(J4:J68,"PEB",AH4:AH68)+AH87</f>
        <v>333.7</v>
      </c>
      <c r="AI117" s="189"/>
      <c r="AJ117" s="191">
        <f>SUMIF(J4:J68,"PEB",AJ4:AJ68)+AJ87-N87</f>
        <v>5413.2</v>
      </c>
      <c r="AK117" s="191"/>
    </row>
    <row r="119" spans="1:41" x14ac:dyDescent="0.2">
      <c r="N119" s="189">
        <f>SUM(N117:AI117)</f>
        <v>5413.1999999999989</v>
      </c>
      <c r="O119" s="189"/>
      <c r="AJ119" s="190"/>
      <c r="AK119" s="190"/>
    </row>
  </sheetData>
  <mergeCells count="277">
    <mergeCell ref="AK63:AK69"/>
    <mergeCell ref="AH73:AI73"/>
    <mergeCell ref="AJ73:AK73"/>
    <mergeCell ref="AF111:AG111"/>
    <mergeCell ref="AF113:AG113"/>
    <mergeCell ref="AF92:AG92"/>
    <mergeCell ref="AF94:AG95"/>
    <mergeCell ref="AF97:AG97"/>
    <mergeCell ref="AG100:AG103"/>
    <mergeCell ref="AG63:AG69"/>
    <mergeCell ref="AF73:AG73"/>
    <mergeCell ref="AG75:AG85"/>
    <mergeCell ref="AG87:AG90"/>
    <mergeCell ref="AM94:AM95"/>
    <mergeCell ref="Z112:AA112"/>
    <mergeCell ref="AB112:AC112"/>
    <mergeCell ref="AD112:AE112"/>
    <mergeCell ref="AH112:AI112"/>
    <mergeCell ref="AH97:AI97"/>
    <mergeCell ref="AH111:AI111"/>
    <mergeCell ref="AI100:AI103"/>
    <mergeCell ref="AH94:AI95"/>
    <mergeCell ref="AF112:AG112"/>
    <mergeCell ref="AJ112:AK112"/>
    <mergeCell ref="AL94:AL95"/>
    <mergeCell ref="A113:H113"/>
    <mergeCell ref="I113:K113"/>
    <mergeCell ref="P113:Q113"/>
    <mergeCell ref="N113:O113"/>
    <mergeCell ref="R113:S113"/>
    <mergeCell ref="T113:U113"/>
    <mergeCell ref="R112:S112"/>
    <mergeCell ref="T112:U112"/>
    <mergeCell ref="V112:W112"/>
    <mergeCell ref="A112:H112"/>
    <mergeCell ref="I112:K112"/>
    <mergeCell ref="P112:Q112"/>
    <mergeCell ref="N112:O112"/>
    <mergeCell ref="AJ111:AK111"/>
    <mergeCell ref="P73:Q73"/>
    <mergeCell ref="R73:S73"/>
    <mergeCell ref="T73:U73"/>
    <mergeCell ref="V73:W73"/>
    <mergeCell ref="X73:Y73"/>
    <mergeCell ref="Z73:AA73"/>
    <mergeCell ref="AB113:AC113"/>
    <mergeCell ref="AD113:AE113"/>
    <mergeCell ref="AH113:AI113"/>
    <mergeCell ref="AJ113:AK113"/>
    <mergeCell ref="X112:Y112"/>
    <mergeCell ref="U100:U103"/>
    <mergeCell ref="W100:W103"/>
    <mergeCell ref="AB73:AC73"/>
    <mergeCell ref="AD73:AE73"/>
    <mergeCell ref="AB111:AC111"/>
    <mergeCell ref="AD111:AE111"/>
    <mergeCell ref="AC100:AC103"/>
    <mergeCell ref="AE100:AE103"/>
    <mergeCell ref="V113:W113"/>
    <mergeCell ref="X113:Y113"/>
    <mergeCell ref="Z113:AA113"/>
    <mergeCell ref="AJ1:AK1"/>
    <mergeCell ref="N1:AI1"/>
    <mergeCell ref="AD94:AE95"/>
    <mergeCell ref="AJ94:AK95"/>
    <mergeCell ref="AI63:AI69"/>
    <mergeCell ref="AH2:AI2"/>
    <mergeCell ref="A111:H111"/>
    <mergeCell ref="I111:K111"/>
    <mergeCell ref="P111:Q111"/>
    <mergeCell ref="N111:O111"/>
    <mergeCell ref="AK100:AK103"/>
    <mergeCell ref="AB97:AC97"/>
    <mergeCell ref="AD97:AE97"/>
    <mergeCell ref="AJ97:AK97"/>
    <mergeCell ref="Q100:Q103"/>
    <mergeCell ref="S100:S103"/>
    <mergeCell ref="Y100:Y103"/>
    <mergeCell ref="AA100:AA103"/>
    <mergeCell ref="R92:S92"/>
    <mergeCell ref="Z111:AA111"/>
    <mergeCell ref="R111:S111"/>
    <mergeCell ref="T111:U111"/>
    <mergeCell ref="V111:W111"/>
    <mergeCell ref="X111:Y111"/>
    <mergeCell ref="P94:Q95"/>
    <mergeCell ref="R94:S95"/>
    <mergeCell ref="T94:U95"/>
    <mergeCell ref="AJ92:AK92"/>
    <mergeCell ref="AI87:AI90"/>
    <mergeCell ref="AH92:AI92"/>
    <mergeCell ref="P97:Q97"/>
    <mergeCell ref="R97:S97"/>
    <mergeCell ref="T97:U97"/>
    <mergeCell ref="V97:W97"/>
    <mergeCell ref="X97:Y97"/>
    <mergeCell ref="Z97:AA97"/>
    <mergeCell ref="V94:W95"/>
    <mergeCell ref="X94:Y95"/>
    <mergeCell ref="Z94:AA95"/>
    <mergeCell ref="AB94:AC95"/>
    <mergeCell ref="AK75:AK85"/>
    <mergeCell ref="AI75:AI85"/>
    <mergeCell ref="Y87:Y90"/>
    <mergeCell ref="AA87:AA90"/>
    <mergeCell ref="AC87:AC90"/>
    <mergeCell ref="AE87:AE90"/>
    <mergeCell ref="X92:Y92"/>
    <mergeCell ref="Z92:AA92"/>
    <mergeCell ref="AB92:AC92"/>
    <mergeCell ref="AD92:AE92"/>
    <mergeCell ref="AK87:AK90"/>
    <mergeCell ref="AA63:AA69"/>
    <mergeCell ref="AC63:AC69"/>
    <mergeCell ref="AE63:AE69"/>
    <mergeCell ref="AA53:AA61"/>
    <mergeCell ref="AC53:AC61"/>
    <mergeCell ref="AE53:AE61"/>
    <mergeCell ref="Y75:Y85"/>
    <mergeCell ref="AA75:AA85"/>
    <mergeCell ref="AC75:AC85"/>
    <mergeCell ref="AE75:AE85"/>
    <mergeCell ref="AA33:AA40"/>
    <mergeCell ref="AC33:AC40"/>
    <mergeCell ref="AE33:AE40"/>
    <mergeCell ref="AK33:AK40"/>
    <mergeCell ref="AG33:AG40"/>
    <mergeCell ref="AI33:AI40"/>
    <mergeCell ref="AK53:AK61"/>
    <mergeCell ref="AA43:AA50"/>
    <mergeCell ref="AC43:AC50"/>
    <mergeCell ref="AE43:AE50"/>
    <mergeCell ref="AK43:AK50"/>
    <mergeCell ref="AG43:AG50"/>
    <mergeCell ref="AG53:AG61"/>
    <mergeCell ref="AI43:AI50"/>
    <mergeCell ref="AI53:AI61"/>
    <mergeCell ref="AA23:AA31"/>
    <mergeCell ref="AC23:AC31"/>
    <mergeCell ref="AE23:AE31"/>
    <mergeCell ref="AK23:AK31"/>
    <mergeCell ref="AG23:AG31"/>
    <mergeCell ref="AA10:AA19"/>
    <mergeCell ref="AC10:AC19"/>
    <mergeCell ref="AE10:AE19"/>
    <mergeCell ref="AK10:AK19"/>
    <mergeCell ref="AG10:AG19"/>
    <mergeCell ref="AI10:AI19"/>
    <mergeCell ref="AI23:AI31"/>
    <mergeCell ref="AA4:AA7"/>
    <mergeCell ref="AC4:AC7"/>
    <mergeCell ref="AE4:AE7"/>
    <mergeCell ref="AK4:AK7"/>
    <mergeCell ref="AG4:AG7"/>
    <mergeCell ref="Z2:AA2"/>
    <mergeCell ref="AB2:AC2"/>
    <mergeCell ref="AD2:AE2"/>
    <mergeCell ref="AJ2:AK2"/>
    <mergeCell ref="AF2:AG2"/>
    <mergeCell ref="AI4:AI7"/>
    <mergeCell ref="W87:W90"/>
    <mergeCell ref="V92:W92"/>
    <mergeCell ref="X2:Y2"/>
    <mergeCell ref="Y4:Y7"/>
    <mergeCell ref="Y10:Y19"/>
    <mergeCell ref="Y23:Y31"/>
    <mergeCell ref="Y33:Y40"/>
    <mergeCell ref="Y43:Y50"/>
    <mergeCell ref="Y53:Y61"/>
    <mergeCell ref="Y63:Y69"/>
    <mergeCell ref="V2:W2"/>
    <mergeCell ref="W4:W7"/>
    <mergeCell ref="W10:W19"/>
    <mergeCell ref="W23:W31"/>
    <mergeCell ref="W33:W40"/>
    <mergeCell ref="W43:W50"/>
    <mergeCell ref="W53:W61"/>
    <mergeCell ref="W63:W69"/>
    <mergeCell ref="W75:W85"/>
    <mergeCell ref="S75:S85"/>
    <mergeCell ref="T2:U2"/>
    <mergeCell ref="U4:U7"/>
    <mergeCell ref="U10:U19"/>
    <mergeCell ref="U23:U31"/>
    <mergeCell ref="U33:U40"/>
    <mergeCell ref="U43:U50"/>
    <mergeCell ref="U87:U90"/>
    <mergeCell ref="T92:U92"/>
    <mergeCell ref="D1:H1"/>
    <mergeCell ref="A1:C1"/>
    <mergeCell ref="A46:B47"/>
    <mergeCell ref="I75:I77"/>
    <mergeCell ref="L10:L11"/>
    <mergeCell ref="I47:I48"/>
    <mergeCell ref="K47:K48"/>
    <mergeCell ref="L47:L48"/>
    <mergeCell ref="R2:S2"/>
    <mergeCell ref="S4:S7"/>
    <mergeCell ref="D25:D26"/>
    <mergeCell ref="D32:D33"/>
    <mergeCell ref="P2:Q2"/>
    <mergeCell ref="Q4:Q7"/>
    <mergeCell ref="Q10:Q19"/>
    <mergeCell ref="M10:M11"/>
    <mergeCell ref="O10:O19"/>
    <mergeCell ref="Q23:Q31"/>
    <mergeCell ref="Q33:Q40"/>
    <mergeCell ref="Q43:Q50"/>
    <mergeCell ref="Q53:Q61"/>
    <mergeCell ref="M47:M48"/>
    <mergeCell ref="O53:O61"/>
    <mergeCell ref="O63:O69"/>
    <mergeCell ref="B101:D101"/>
    <mergeCell ref="A36:A37"/>
    <mergeCell ref="F76:H76"/>
    <mergeCell ref="F88:H88"/>
    <mergeCell ref="D45:D46"/>
    <mergeCell ref="N2:O2"/>
    <mergeCell ref="O4:O7"/>
    <mergeCell ref="O33:O40"/>
    <mergeCell ref="O43:O50"/>
    <mergeCell ref="O23:O31"/>
    <mergeCell ref="L75:L84"/>
    <mergeCell ref="N73:O73"/>
    <mergeCell ref="O75:O85"/>
    <mergeCell ref="O100:O103"/>
    <mergeCell ref="O87:O90"/>
    <mergeCell ref="N92:O92"/>
    <mergeCell ref="N94:O95"/>
    <mergeCell ref="N97:O97"/>
    <mergeCell ref="AN1:AO1"/>
    <mergeCell ref="AN2:AO2"/>
    <mergeCell ref="AO4:AO7"/>
    <mergeCell ref="AO10:AO19"/>
    <mergeCell ref="AO23:AO31"/>
    <mergeCell ref="P92:Q92"/>
    <mergeCell ref="S87:S90"/>
    <mergeCell ref="S10:S19"/>
    <mergeCell ref="S23:S31"/>
    <mergeCell ref="S33:S40"/>
    <mergeCell ref="S43:S50"/>
    <mergeCell ref="Q63:Q69"/>
    <mergeCell ref="Q75:Q85"/>
    <mergeCell ref="Q87:Q90"/>
    <mergeCell ref="U53:U61"/>
    <mergeCell ref="U63:U69"/>
    <mergeCell ref="U75:U85"/>
    <mergeCell ref="S53:S61"/>
    <mergeCell ref="S63:S69"/>
    <mergeCell ref="AO87:AO90"/>
    <mergeCell ref="AN111:AO111"/>
    <mergeCell ref="AN112:AO112"/>
    <mergeCell ref="AN113:AO113"/>
    <mergeCell ref="AN92:AO92"/>
    <mergeCell ref="AN94:AO95"/>
    <mergeCell ref="AN97:AO97"/>
    <mergeCell ref="AO100:AO103"/>
    <mergeCell ref="AO33:AO40"/>
    <mergeCell ref="AO43:AO50"/>
    <mergeCell ref="AO53:AO61"/>
    <mergeCell ref="AO63:AO69"/>
    <mergeCell ref="AN73:AO73"/>
    <mergeCell ref="AO75:AO85"/>
    <mergeCell ref="N117:O117"/>
    <mergeCell ref="P117:Q117"/>
    <mergeCell ref="R117:S117"/>
    <mergeCell ref="T117:U117"/>
    <mergeCell ref="AJ119:AK119"/>
    <mergeCell ref="N119:O119"/>
    <mergeCell ref="AD117:AE117"/>
    <mergeCell ref="AF117:AG117"/>
    <mergeCell ref="AH117:AI117"/>
    <mergeCell ref="AJ117:AK117"/>
    <mergeCell ref="V117:W117"/>
    <mergeCell ref="X117:Y117"/>
    <mergeCell ref="Z117:AA117"/>
    <mergeCell ref="AB117:AC117"/>
  </mergeCells>
  <phoneticPr fontId="3" type="noConversion"/>
  <conditionalFormatting sqref="AM92 N113:AI113">
    <cfRule type="cellIs" dxfId="16" priority="1" stopIfTrue="1" operator="equal">
      <formula>"WRONG"</formula>
    </cfRule>
  </conditionalFormatting>
  <printOptions horizontalCentered="1" verticalCentered="1"/>
  <pageMargins left="0.2" right="0.19685039370078741" top="0.47244094488188981" bottom="0.27559055118110237" header="0.19685039370078741" footer="0.12"/>
  <pageSetup paperSize="8" scale="80" orientation="landscape" r:id="rId1"/>
  <headerFooter alignWithMargins="0">
    <oddHeader>&amp;R&amp;"Arial,Bold"Découpage de la surface de plancher nette en sous-surfaces
selon la DIN 277</oddHeader>
    <oddFooter>&amp;L&amp;D&amp;R&amp;A</oddFooter>
  </headerFooter>
  <rowBreaks count="1" manualBreakCount="1">
    <brk id="2" max="33" man="1"/>
  </rowBreaks>
  <ignoredErrors>
    <ignoredError sqref="AF117 AJ87 AJ100 AJ75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Y120"/>
  <sheetViews>
    <sheetView showZeros="0" zoomScale="85" zoomScaleNormal="85" zoomScaleSheetLayoutView="115" workbookViewId="0">
      <pane xSplit="9" ySplit="2" topLeftCell="K62" activePane="bottomRight" state="frozenSplit"/>
      <selection activeCell="I2" sqref="A1:I2"/>
      <selection pane="topRight" activeCell="J1" sqref="J1"/>
      <selection pane="bottomLeft" activeCell="A3" sqref="A3"/>
      <selection pane="bottomRight" activeCell="T114" sqref="T114"/>
    </sheetView>
  </sheetViews>
  <sheetFormatPr defaultRowHeight="12.75" x14ac:dyDescent="0.2"/>
  <cols>
    <col min="1" max="1" width="4.7109375" style="2" customWidth="1"/>
    <col min="2" max="2" width="11.7109375" style="2" customWidth="1"/>
    <col min="3" max="3" width="3.28515625" style="2" customWidth="1"/>
    <col min="4" max="4" width="16.7109375" style="2" customWidth="1"/>
    <col min="5" max="5" width="3.85546875" style="2" customWidth="1"/>
    <col min="6" max="6" width="16.7109375" style="3" customWidth="1"/>
    <col min="7" max="7" width="3.42578125" style="4" customWidth="1"/>
    <col min="8" max="8" width="28.140625" style="5" customWidth="1"/>
    <col min="9" max="9" width="4" style="6" bestFit="1" customWidth="1"/>
    <col min="10" max="10" width="4" style="6" hidden="1" customWidth="1"/>
    <col min="11" max="11" width="39.7109375" style="7" customWidth="1"/>
    <col min="12" max="12" width="126.7109375" style="7" hidden="1" customWidth="1"/>
    <col min="13" max="13" width="100.28515625" style="7" hidden="1" customWidth="1"/>
    <col min="14" max="47" width="5" style="7" customWidth="1"/>
    <col min="48" max="49" width="6.7109375" style="7" customWidth="1"/>
    <col min="50" max="16384" width="9.140625" style="2"/>
  </cols>
  <sheetData>
    <row r="1" spans="1:49" s="77" customFormat="1" ht="36.75" customHeight="1" thickBot="1" x14ac:dyDescent="0.25">
      <c r="A1" s="259" t="s">
        <v>133</v>
      </c>
      <c r="B1" s="260"/>
      <c r="C1" s="260"/>
      <c r="D1" s="259" t="s">
        <v>134</v>
      </c>
      <c r="E1" s="260"/>
      <c r="F1" s="260"/>
      <c r="G1" s="260"/>
      <c r="H1" s="261"/>
      <c r="I1" s="1" t="s">
        <v>95</v>
      </c>
      <c r="J1" s="1"/>
      <c r="K1" s="1" t="s">
        <v>94</v>
      </c>
      <c r="L1" s="1" t="s">
        <v>271</v>
      </c>
      <c r="M1" s="1" t="s">
        <v>272</v>
      </c>
      <c r="N1" s="259" t="s">
        <v>284</v>
      </c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26" t="s">
        <v>291</v>
      </c>
      <c r="AW1" s="227"/>
    </row>
    <row r="2" spans="1:49" x14ac:dyDescent="0.2">
      <c r="N2" s="248">
        <v>-3</v>
      </c>
      <c r="O2" s="249"/>
      <c r="P2" s="271">
        <v>-2</v>
      </c>
      <c r="Q2" s="249"/>
      <c r="R2" s="248">
        <v>-1</v>
      </c>
      <c r="S2" s="249"/>
      <c r="T2" s="248" t="s">
        <v>304</v>
      </c>
      <c r="U2" s="249"/>
      <c r="V2" s="271" t="s">
        <v>301</v>
      </c>
      <c r="W2" s="249"/>
      <c r="X2" s="248">
        <v>1</v>
      </c>
      <c r="Y2" s="249"/>
      <c r="Z2" s="248">
        <v>2</v>
      </c>
      <c r="AA2" s="249"/>
      <c r="AB2" s="248">
        <v>3</v>
      </c>
      <c r="AC2" s="249"/>
      <c r="AD2" s="248">
        <v>4</v>
      </c>
      <c r="AE2" s="249"/>
      <c r="AF2" s="248">
        <v>5</v>
      </c>
      <c r="AG2" s="249"/>
      <c r="AH2" s="248">
        <v>6</v>
      </c>
      <c r="AI2" s="249"/>
      <c r="AJ2" s="248">
        <v>7</v>
      </c>
      <c r="AK2" s="249"/>
      <c r="AL2" s="248">
        <v>8</v>
      </c>
      <c r="AM2" s="276"/>
      <c r="AN2" s="248">
        <v>9</v>
      </c>
      <c r="AO2" s="276"/>
      <c r="AP2" s="248">
        <v>10</v>
      </c>
      <c r="AQ2" s="276"/>
      <c r="AR2" s="248">
        <v>11</v>
      </c>
      <c r="AS2" s="276"/>
      <c r="AT2" s="248">
        <v>12</v>
      </c>
      <c r="AU2" s="276"/>
      <c r="AV2" s="228"/>
      <c r="AW2" s="229"/>
    </row>
    <row r="3" spans="1:49" ht="15" customHeight="1" thickBot="1" x14ac:dyDescent="0.25">
      <c r="A3" s="8"/>
      <c r="B3" s="9"/>
      <c r="D3" s="10"/>
      <c r="F3" s="11"/>
      <c r="G3" s="12"/>
      <c r="H3" s="13"/>
      <c r="I3" s="14" t="s">
        <v>15</v>
      </c>
      <c r="J3" s="14"/>
      <c r="K3" s="15" t="s">
        <v>178</v>
      </c>
      <c r="L3" s="15" t="s">
        <v>252</v>
      </c>
      <c r="M3" s="15" t="s">
        <v>224</v>
      </c>
      <c r="AV3" s="137"/>
      <c r="AW3" s="138"/>
    </row>
    <row r="4" spans="1:49" ht="15" customHeight="1" x14ac:dyDescent="0.2">
      <c r="A4" s="16"/>
      <c r="B4" s="17"/>
      <c r="D4" s="18"/>
      <c r="F4" s="19"/>
      <c r="H4" s="90" t="s">
        <v>137</v>
      </c>
      <c r="I4" s="14" t="s">
        <v>16</v>
      </c>
      <c r="J4" s="14"/>
      <c r="K4" s="15" t="s">
        <v>30</v>
      </c>
      <c r="L4" s="78" t="s">
        <v>188</v>
      </c>
      <c r="M4" s="15" t="s">
        <v>263</v>
      </c>
      <c r="N4" s="131"/>
      <c r="O4" s="295"/>
      <c r="P4" s="131"/>
      <c r="Q4" s="295"/>
      <c r="R4" s="131"/>
      <c r="S4" s="250">
        <f>SUM(R4:R7)</f>
        <v>0</v>
      </c>
      <c r="T4" s="131">
        <v>35.799999999999997</v>
      </c>
      <c r="U4" s="250">
        <f>SUM(T4:T7)</f>
        <v>45.199999999999996</v>
      </c>
      <c r="V4" s="131"/>
      <c r="W4" s="250">
        <f>SUM(V4:V7)</f>
        <v>32.299999999999997</v>
      </c>
      <c r="X4" s="131"/>
      <c r="Y4" s="202">
        <f>SUM(X4:X7)</f>
        <v>205</v>
      </c>
      <c r="Z4" s="131"/>
      <c r="AA4" s="250">
        <f>SUM(Z4:Z7)</f>
        <v>3.3</v>
      </c>
      <c r="AB4" s="131"/>
      <c r="AC4" s="250">
        <f>SUM(AB4:AB7)</f>
        <v>42.5</v>
      </c>
      <c r="AD4" s="131"/>
      <c r="AE4" s="250">
        <f>SUM(AD4:AD7)</f>
        <v>3.2</v>
      </c>
      <c r="AF4" s="131"/>
      <c r="AG4" s="250">
        <f>SUM(AF4:AF7)</f>
        <v>3.2</v>
      </c>
      <c r="AH4" s="131"/>
      <c r="AI4" s="250">
        <f>SUM(AH4:AH7)</f>
        <v>3.2</v>
      </c>
      <c r="AJ4" s="131"/>
      <c r="AK4" s="250">
        <f>SUM(AJ4:AJ7)</f>
        <v>3.2</v>
      </c>
      <c r="AL4" s="131"/>
      <c r="AM4" s="250">
        <f>SUM(AL4:AL7)</f>
        <v>2.7</v>
      </c>
      <c r="AN4" s="131"/>
      <c r="AO4" s="250">
        <f>SUM(AN4:AN7)</f>
        <v>30.299999999999997</v>
      </c>
      <c r="AP4" s="131"/>
      <c r="AQ4" s="250">
        <f>SUM(AP4:AP7)</f>
        <v>8.1</v>
      </c>
      <c r="AR4" s="131"/>
      <c r="AS4" s="250">
        <f>SUM(AR4:AR7)</f>
        <v>10.9</v>
      </c>
      <c r="AT4" s="131"/>
      <c r="AU4" s="250">
        <f>SUM(AT4:AT7)</f>
        <v>0</v>
      </c>
      <c r="AV4" s="147">
        <f>N4+P4+R4+T4+V4+X4+Z4+AB4+AD4+AF4+AH4+AJ4+AL4+AN4+AP4+AR4+AT4</f>
        <v>35.799999999999997</v>
      </c>
      <c r="AW4" s="230">
        <f>SUM(AV4:AV7)</f>
        <v>393.09999999999997</v>
      </c>
    </row>
    <row r="5" spans="1:49" ht="15" customHeight="1" x14ac:dyDescent="0.2">
      <c r="A5" s="16"/>
      <c r="B5" s="17"/>
      <c r="D5" s="18"/>
      <c r="F5" s="19"/>
      <c r="H5" s="91"/>
      <c r="I5" s="14" t="s">
        <v>17</v>
      </c>
      <c r="J5" s="14" t="s">
        <v>319</v>
      </c>
      <c r="K5" s="15" t="s">
        <v>65</v>
      </c>
      <c r="L5" s="15" t="s">
        <v>189</v>
      </c>
      <c r="M5" s="15" t="s">
        <v>239</v>
      </c>
      <c r="N5" s="131"/>
      <c r="O5" s="296"/>
      <c r="P5" s="131"/>
      <c r="Q5" s="296"/>
      <c r="R5" s="131"/>
      <c r="S5" s="251"/>
      <c r="T5" s="131"/>
      <c r="U5" s="251"/>
      <c r="V5" s="131"/>
      <c r="W5" s="251"/>
      <c r="X5" s="131"/>
      <c r="Y5" s="203"/>
      <c r="Z5" s="131"/>
      <c r="AA5" s="251"/>
      <c r="AB5" s="131">
        <v>39.799999999999997</v>
      </c>
      <c r="AC5" s="251"/>
      <c r="AD5" s="131"/>
      <c r="AE5" s="251"/>
      <c r="AF5" s="131"/>
      <c r="AG5" s="251"/>
      <c r="AH5" s="131"/>
      <c r="AI5" s="251"/>
      <c r="AJ5" s="131"/>
      <c r="AK5" s="251"/>
      <c r="AL5" s="131"/>
      <c r="AM5" s="251"/>
      <c r="AN5" s="131"/>
      <c r="AO5" s="251"/>
      <c r="AP5" s="131"/>
      <c r="AQ5" s="251"/>
      <c r="AR5" s="131"/>
      <c r="AS5" s="251"/>
      <c r="AT5" s="131"/>
      <c r="AU5" s="251"/>
      <c r="AV5" s="147">
        <f>N5+P5+R5+T5+V5+X5+Z5+AB5+AD5+AF5+AH5+AJ5+AL5+AN5+AP5+AR5+AT5</f>
        <v>39.799999999999997</v>
      </c>
      <c r="AW5" s="231"/>
    </row>
    <row r="6" spans="1:49" ht="15" customHeight="1" x14ac:dyDescent="0.2">
      <c r="A6" s="16"/>
      <c r="B6" s="17"/>
      <c r="D6" s="18"/>
      <c r="F6" s="19"/>
      <c r="H6" s="91" t="s">
        <v>274</v>
      </c>
      <c r="I6" s="14" t="s">
        <v>18</v>
      </c>
      <c r="J6" s="14" t="s">
        <v>319</v>
      </c>
      <c r="K6" s="15" t="s">
        <v>176</v>
      </c>
      <c r="L6" s="78" t="s">
        <v>179</v>
      </c>
      <c r="M6" s="15" t="s">
        <v>279</v>
      </c>
      <c r="N6" s="131"/>
      <c r="O6" s="296"/>
      <c r="P6" s="131"/>
      <c r="Q6" s="296"/>
      <c r="R6" s="131"/>
      <c r="S6" s="251"/>
      <c r="T6" s="131"/>
      <c r="U6" s="251"/>
      <c r="V6" s="131"/>
      <c r="W6" s="251"/>
      <c r="X6" s="131"/>
      <c r="Y6" s="203"/>
      <c r="Z6" s="131"/>
      <c r="AA6" s="251"/>
      <c r="AB6" s="131"/>
      <c r="AC6" s="251"/>
      <c r="AD6" s="131"/>
      <c r="AE6" s="251"/>
      <c r="AF6" s="131"/>
      <c r="AG6" s="251"/>
      <c r="AH6" s="131"/>
      <c r="AI6" s="251"/>
      <c r="AJ6" s="131"/>
      <c r="AK6" s="251"/>
      <c r="AL6" s="131"/>
      <c r="AM6" s="251"/>
      <c r="AN6" s="131">
        <v>22.2</v>
      </c>
      <c r="AO6" s="251"/>
      <c r="AP6" s="131"/>
      <c r="AQ6" s="251"/>
      <c r="AR6" s="131"/>
      <c r="AS6" s="251"/>
      <c r="AT6" s="131"/>
      <c r="AU6" s="251"/>
      <c r="AV6" s="147">
        <f>N6+P6+R6+T6+V6+X6+Z6+AB6+AD6+AF6+AH6+AJ6+AL6+AN6+AP6+AR6+AT6</f>
        <v>22.2</v>
      </c>
      <c r="AW6" s="231"/>
    </row>
    <row r="7" spans="1:49" ht="15" customHeight="1" thickBot="1" x14ac:dyDescent="0.25">
      <c r="A7" s="16"/>
      <c r="B7" s="17"/>
      <c r="D7" s="18"/>
      <c r="F7" s="19"/>
      <c r="H7" s="92"/>
      <c r="I7" s="14" t="s">
        <v>19</v>
      </c>
      <c r="J7" s="14" t="s">
        <v>319</v>
      </c>
      <c r="K7" s="15" t="s">
        <v>66</v>
      </c>
      <c r="L7" s="15" t="s">
        <v>180</v>
      </c>
      <c r="M7" s="15" t="s">
        <v>282</v>
      </c>
      <c r="N7" s="131"/>
      <c r="O7" s="297"/>
      <c r="P7" s="131"/>
      <c r="Q7" s="297"/>
      <c r="R7" s="131"/>
      <c r="S7" s="252"/>
      <c r="T7" s="131">
        <v>9.4</v>
      </c>
      <c r="U7" s="252"/>
      <c r="V7" s="131">
        <v>32.299999999999997</v>
      </c>
      <c r="W7" s="252"/>
      <c r="X7" s="133">
        <v>205</v>
      </c>
      <c r="Y7" s="204"/>
      <c r="Z7" s="131">
        <v>3.3</v>
      </c>
      <c r="AA7" s="252"/>
      <c r="AB7" s="131">
        <v>2.7</v>
      </c>
      <c r="AC7" s="252"/>
      <c r="AD7" s="131">
        <v>3.2</v>
      </c>
      <c r="AE7" s="252"/>
      <c r="AF7" s="131">
        <v>3.2</v>
      </c>
      <c r="AG7" s="252"/>
      <c r="AH7" s="131">
        <v>3.2</v>
      </c>
      <c r="AI7" s="252"/>
      <c r="AJ7" s="131">
        <v>3.2</v>
      </c>
      <c r="AK7" s="252"/>
      <c r="AL7" s="131">
        <v>2.7</v>
      </c>
      <c r="AM7" s="252"/>
      <c r="AN7" s="131">
        <v>8.1</v>
      </c>
      <c r="AO7" s="252"/>
      <c r="AP7" s="131">
        <v>8.1</v>
      </c>
      <c r="AQ7" s="252"/>
      <c r="AR7" s="131">
        <v>10.9</v>
      </c>
      <c r="AS7" s="252"/>
      <c r="AT7" s="131"/>
      <c r="AU7" s="252"/>
      <c r="AV7" s="147">
        <f>N7+P7+R7+T7+V7+X7+Z7+AB7+AD7+AF7+AH7+AJ7+AL7+AN7+AP7+AR7+AT7</f>
        <v>295.29999999999995</v>
      </c>
      <c r="AW7" s="232"/>
    </row>
    <row r="8" spans="1:49" ht="15" hidden="1" customHeight="1" x14ac:dyDescent="0.2">
      <c r="A8" s="16"/>
      <c r="B8" s="17"/>
      <c r="D8" s="18"/>
      <c r="F8" s="19"/>
      <c r="H8" s="20"/>
      <c r="I8" s="14" t="s">
        <v>27</v>
      </c>
      <c r="J8" s="14"/>
      <c r="K8" s="15" t="s">
        <v>67</v>
      </c>
      <c r="L8" s="15" t="s">
        <v>0</v>
      </c>
      <c r="M8" s="15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>
        <f>SUM(X4:X7)</f>
        <v>205</v>
      </c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9"/>
      <c r="AW8" s="140"/>
    </row>
    <row r="9" spans="1:49" ht="15" customHeight="1" thickBot="1" x14ac:dyDescent="0.25">
      <c r="A9" s="16"/>
      <c r="B9" s="17"/>
      <c r="D9" s="18"/>
      <c r="F9" s="19"/>
      <c r="I9" s="79"/>
      <c r="J9" s="79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9"/>
      <c r="AW9" s="140"/>
    </row>
    <row r="10" spans="1:49" ht="15" customHeight="1" x14ac:dyDescent="0.2">
      <c r="A10" s="16"/>
      <c r="B10" s="17"/>
      <c r="D10" s="18"/>
      <c r="F10" s="19"/>
      <c r="H10" s="93" t="s">
        <v>138</v>
      </c>
      <c r="I10" s="87" t="s">
        <v>20</v>
      </c>
      <c r="J10" s="87" t="s">
        <v>319</v>
      </c>
      <c r="K10" s="85" t="s">
        <v>62</v>
      </c>
      <c r="L10" s="267" t="s">
        <v>181</v>
      </c>
      <c r="M10" s="256" t="s">
        <v>277</v>
      </c>
      <c r="N10" s="133"/>
      <c r="O10" s="202">
        <f>SUM(N10:N19)</f>
        <v>0</v>
      </c>
      <c r="P10" s="133"/>
      <c r="Q10" s="202">
        <f>SUM(P10:P19)</f>
        <v>0</v>
      </c>
      <c r="R10" s="133"/>
      <c r="S10" s="202">
        <f>SUM(R10:R19)</f>
        <v>0</v>
      </c>
      <c r="T10" s="133">
        <v>25.5</v>
      </c>
      <c r="U10" s="202">
        <f>SUM(T10:T19)</f>
        <v>32.799999999999997</v>
      </c>
      <c r="V10" s="133">
        <v>142.4</v>
      </c>
      <c r="W10" s="202">
        <f>SUM(V10:V19)</f>
        <v>223.70000000000002</v>
      </c>
      <c r="X10" s="133">
        <v>575.20000000000005</v>
      </c>
      <c r="Y10" s="202">
        <f>SUM(X10:X19)</f>
        <v>712.2</v>
      </c>
      <c r="Z10" s="133">
        <v>636</v>
      </c>
      <c r="AA10" s="202">
        <f>SUM(Z10:Z19)</f>
        <v>762.1</v>
      </c>
      <c r="AB10" s="133">
        <v>796.2</v>
      </c>
      <c r="AC10" s="202">
        <f>SUM(AB10:AB19)</f>
        <v>850.50000000000011</v>
      </c>
      <c r="AD10" s="133">
        <v>808.9</v>
      </c>
      <c r="AE10" s="202">
        <f>SUM(AD10:AD19)</f>
        <v>925.3</v>
      </c>
      <c r="AF10" s="133">
        <v>809.8</v>
      </c>
      <c r="AG10" s="202">
        <f>SUM(AF10:AF19)</f>
        <v>951.99999999999989</v>
      </c>
      <c r="AH10" s="133">
        <v>807.8</v>
      </c>
      <c r="AI10" s="202">
        <f>SUM(AH10:AH19)</f>
        <v>939.89999999999986</v>
      </c>
      <c r="AJ10" s="133">
        <v>815.7</v>
      </c>
      <c r="AK10" s="202">
        <f>SUM(AJ10:AJ19)</f>
        <v>892.1</v>
      </c>
      <c r="AL10" s="133">
        <v>823.2</v>
      </c>
      <c r="AM10" s="202">
        <f>SUM(AL10:AL19)</f>
        <v>908.40000000000009</v>
      </c>
      <c r="AN10" s="133">
        <v>350.6</v>
      </c>
      <c r="AO10" s="202">
        <f>SUM(AN10:AN19)</f>
        <v>402.70000000000005</v>
      </c>
      <c r="AP10" s="133">
        <v>568.9</v>
      </c>
      <c r="AQ10" s="202">
        <f>SUM(AP10:AP19)</f>
        <v>626.29999999999995</v>
      </c>
      <c r="AR10" s="133">
        <v>483.1</v>
      </c>
      <c r="AS10" s="202">
        <f>SUM(AR10:AR19)</f>
        <v>585.20000000000005</v>
      </c>
      <c r="AT10" s="133"/>
      <c r="AU10" s="202">
        <f>SUM(AT10:AT19)</f>
        <v>0</v>
      </c>
      <c r="AV10" s="148">
        <f t="shared" ref="AV10:AV19" si="0">N10+P10+R10+T10+V10+X10+Z10+AB10+AD10+AF10+AH10+AJ10+AL10+AN10+AP10+AR10+AT10</f>
        <v>7643.3</v>
      </c>
      <c r="AW10" s="233">
        <f>SUM(AV10:AV19)</f>
        <v>8813.1999999999989</v>
      </c>
    </row>
    <row r="11" spans="1:49" ht="15" hidden="1" customHeight="1" x14ac:dyDescent="0.2">
      <c r="A11" s="16"/>
      <c r="B11" s="17"/>
      <c r="D11" s="18"/>
      <c r="F11" s="19"/>
      <c r="H11" s="94"/>
      <c r="I11" s="88"/>
      <c r="J11" s="88"/>
      <c r="K11" s="86"/>
      <c r="L11" s="258"/>
      <c r="M11" s="272"/>
      <c r="N11" s="133"/>
      <c r="O11" s="203"/>
      <c r="P11" s="133"/>
      <c r="Q11" s="203"/>
      <c r="R11" s="133"/>
      <c r="S11" s="203"/>
      <c r="T11" s="133"/>
      <c r="U11" s="203"/>
      <c r="V11" s="133"/>
      <c r="W11" s="203"/>
      <c r="X11" s="133"/>
      <c r="Y11" s="203"/>
      <c r="Z11" s="133"/>
      <c r="AA11" s="203"/>
      <c r="AB11" s="133"/>
      <c r="AC11" s="203"/>
      <c r="AD11" s="133"/>
      <c r="AE11" s="203"/>
      <c r="AF11" s="133"/>
      <c r="AG11" s="203"/>
      <c r="AH11" s="133"/>
      <c r="AI11" s="203"/>
      <c r="AJ11" s="133"/>
      <c r="AK11" s="203"/>
      <c r="AL11" s="133"/>
      <c r="AM11" s="203"/>
      <c r="AN11" s="133"/>
      <c r="AO11" s="203"/>
      <c r="AP11" s="133"/>
      <c r="AQ11" s="203"/>
      <c r="AR11" s="133"/>
      <c r="AS11" s="203"/>
      <c r="AT11" s="133"/>
      <c r="AU11" s="203"/>
      <c r="AV11" s="148">
        <f t="shared" si="0"/>
        <v>0</v>
      </c>
      <c r="AW11" s="234"/>
    </row>
    <row r="12" spans="1:49" ht="15" customHeight="1" x14ac:dyDescent="0.2">
      <c r="A12" s="16"/>
      <c r="B12" s="17"/>
      <c r="D12" s="18"/>
      <c r="F12" s="19"/>
      <c r="H12" s="95" t="s">
        <v>136</v>
      </c>
      <c r="I12" s="14" t="s">
        <v>21</v>
      </c>
      <c r="J12" s="87" t="s">
        <v>319</v>
      </c>
      <c r="K12" s="15" t="s">
        <v>302</v>
      </c>
      <c r="L12" s="80" t="s">
        <v>253</v>
      </c>
      <c r="M12" s="15" t="s">
        <v>225</v>
      </c>
      <c r="N12" s="133"/>
      <c r="O12" s="203"/>
      <c r="P12" s="133"/>
      <c r="Q12" s="203"/>
      <c r="R12" s="133"/>
      <c r="S12" s="203"/>
      <c r="T12" s="133"/>
      <c r="U12" s="203"/>
      <c r="V12" s="133"/>
      <c r="W12" s="203"/>
      <c r="X12" s="133">
        <v>134.4</v>
      </c>
      <c r="Y12" s="203"/>
      <c r="Z12" s="133">
        <v>108.9</v>
      </c>
      <c r="AA12" s="203"/>
      <c r="AB12" s="133"/>
      <c r="AC12" s="203"/>
      <c r="AD12" s="133"/>
      <c r="AE12" s="203"/>
      <c r="AF12" s="133"/>
      <c r="AG12" s="203"/>
      <c r="AH12" s="133"/>
      <c r="AI12" s="203"/>
      <c r="AJ12" s="133"/>
      <c r="AK12" s="203"/>
      <c r="AL12" s="133"/>
      <c r="AM12" s="203"/>
      <c r="AN12" s="133"/>
      <c r="AO12" s="203"/>
      <c r="AP12" s="133"/>
      <c r="AQ12" s="203"/>
      <c r="AR12" s="133">
        <v>76.5</v>
      </c>
      <c r="AS12" s="203"/>
      <c r="AT12" s="133"/>
      <c r="AU12" s="203"/>
      <c r="AV12" s="148">
        <f t="shared" si="0"/>
        <v>319.8</v>
      </c>
      <c r="AW12" s="234"/>
    </row>
    <row r="13" spans="1:49" ht="15" customHeight="1" x14ac:dyDescent="0.2">
      <c r="A13" s="16"/>
      <c r="B13" s="17"/>
      <c r="D13" s="18"/>
      <c r="F13" s="19"/>
      <c r="H13" s="96"/>
      <c r="I13" s="89" t="s">
        <v>285</v>
      </c>
      <c r="J13" s="87" t="s">
        <v>319</v>
      </c>
      <c r="K13" s="15" t="s">
        <v>286</v>
      </c>
      <c r="L13" s="80" t="s">
        <v>182</v>
      </c>
      <c r="M13" s="15" t="s">
        <v>278</v>
      </c>
      <c r="N13" s="133"/>
      <c r="O13" s="203"/>
      <c r="P13" s="133"/>
      <c r="Q13" s="203"/>
      <c r="R13" s="133"/>
      <c r="S13" s="203"/>
      <c r="T13" s="133"/>
      <c r="U13" s="203"/>
      <c r="V13" s="133"/>
      <c r="W13" s="203"/>
      <c r="X13" s="133"/>
      <c r="Y13" s="203"/>
      <c r="Z13" s="133"/>
      <c r="AA13" s="203"/>
      <c r="AB13" s="133"/>
      <c r="AC13" s="203"/>
      <c r="AD13" s="133"/>
      <c r="AE13" s="203"/>
      <c r="AF13" s="133"/>
      <c r="AG13" s="203"/>
      <c r="AH13" s="133"/>
      <c r="AI13" s="203"/>
      <c r="AJ13" s="133"/>
      <c r="AK13" s="203"/>
      <c r="AL13" s="133"/>
      <c r="AM13" s="203"/>
      <c r="AN13" s="133">
        <v>52.1</v>
      </c>
      <c r="AO13" s="203"/>
      <c r="AP13" s="133">
        <v>57.4</v>
      </c>
      <c r="AQ13" s="203"/>
      <c r="AR13" s="133"/>
      <c r="AS13" s="203"/>
      <c r="AT13" s="133"/>
      <c r="AU13" s="203"/>
      <c r="AV13" s="148">
        <f t="shared" si="0"/>
        <v>109.5</v>
      </c>
      <c r="AW13" s="234"/>
    </row>
    <row r="14" spans="1:49" ht="15" customHeight="1" x14ac:dyDescent="0.2">
      <c r="A14" s="16"/>
      <c r="B14" s="17"/>
      <c r="D14" s="18"/>
      <c r="F14" s="19"/>
      <c r="H14" s="96"/>
      <c r="I14" s="89" t="s">
        <v>303</v>
      </c>
      <c r="J14" s="87" t="s">
        <v>319</v>
      </c>
      <c r="K14" s="15" t="s">
        <v>287</v>
      </c>
      <c r="L14" s="80"/>
      <c r="M14" s="15"/>
      <c r="N14" s="133"/>
      <c r="O14" s="203"/>
      <c r="P14" s="133"/>
      <c r="Q14" s="203"/>
      <c r="R14" s="133"/>
      <c r="S14" s="203"/>
      <c r="T14" s="133"/>
      <c r="U14" s="203"/>
      <c r="V14" s="133"/>
      <c r="W14" s="203"/>
      <c r="X14" s="133"/>
      <c r="Y14" s="203"/>
      <c r="Z14" s="133"/>
      <c r="AA14" s="203"/>
      <c r="AB14" s="133">
        <v>42.1</v>
      </c>
      <c r="AC14" s="203"/>
      <c r="AD14" s="133">
        <v>80.5</v>
      </c>
      <c r="AE14" s="203"/>
      <c r="AF14" s="133">
        <v>68.900000000000006</v>
      </c>
      <c r="AG14" s="203"/>
      <c r="AH14" s="133">
        <v>105.3</v>
      </c>
      <c r="AI14" s="203"/>
      <c r="AJ14" s="133">
        <v>61.4</v>
      </c>
      <c r="AK14" s="203"/>
      <c r="AL14" s="133">
        <v>67.099999999999994</v>
      </c>
      <c r="AM14" s="203"/>
      <c r="AN14" s="133"/>
      <c r="AO14" s="203"/>
      <c r="AP14" s="133"/>
      <c r="AQ14" s="203"/>
      <c r="AR14" s="133"/>
      <c r="AS14" s="203"/>
      <c r="AT14" s="133"/>
      <c r="AU14" s="203"/>
      <c r="AV14" s="148">
        <f t="shared" si="0"/>
        <v>425.29999999999995</v>
      </c>
      <c r="AW14" s="234"/>
    </row>
    <row r="15" spans="1:49" ht="15" customHeight="1" x14ac:dyDescent="0.2">
      <c r="A15" s="16"/>
      <c r="B15" s="17"/>
      <c r="D15" s="18"/>
      <c r="F15" s="19"/>
      <c r="H15" s="96"/>
      <c r="I15" s="14" t="s">
        <v>22</v>
      </c>
      <c r="J15" s="87" t="s">
        <v>319</v>
      </c>
      <c r="K15" s="15" t="s">
        <v>173</v>
      </c>
      <c r="L15" s="15" t="s">
        <v>63</v>
      </c>
      <c r="M15" s="15"/>
      <c r="N15" s="133"/>
      <c r="O15" s="203"/>
      <c r="P15" s="133"/>
      <c r="Q15" s="203"/>
      <c r="R15" s="133"/>
      <c r="S15" s="203"/>
      <c r="T15" s="133"/>
      <c r="U15" s="203"/>
      <c r="V15" s="133"/>
      <c r="W15" s="203"/>
      <c r="X15" s="133"/>
      <c r="Y15" s="203"/>
      <c r="Z15" s="133"/>
      <c r="AA15" s="203"/>
      <c r="AB15" s="133"/>
      <c r="AC15" s="203"/>
      <c r="AD15" s="133"/>
      <c r="AE15" s="203"/>
      <c r="AF15" s="133"/>
      <c r="AG15" s="203"/>
      <c r="AH15" s="133"/>
      <c r="AI15" s="203"/>
      <c r="AJ15" s="133"/>
      <c r="AK15" s="203"/>
      <c r="AL15" s="133"/>
      <c r="AM15" s="203"/>
      <c r="AN15" s="133"/>
      <c r="AO15" s="203"/>
      <c r="AP15" s="133"/>
      <c r="AQ15" s="203"/>
      <c r="AR15" s="133"/>
      <c r="AS15" s="203"/>
      <c r="AT15" s="133"/>
      <c r="AU15" s="203"/>
      <c r="AV15" s="148">
        <f t="shared" si="0"/>
        <v>0</v>
      </c>
      <c r="AW15" s="234"/>
    </row>
    <row r="16" spans="1:49" ht="15" customHeight="1" x14ac:dyDescent="0.2">
      <c r="A16" s="16"/>
      <c r="B16" s="17"/>
      <c r="D16" s="18"/>
      <c r="F16" s="19"/>
      <c r="H16" s="96"/>
      <c r="I16" s="14" t="s">
        <v>23</v>
      </c>
      <c r="J16" s="14"/>
      <c r="K16" s="15" t="s">
        <v>174</v>
      </c>
      <c r="L16" s="15" t="s">
        <v>246</v>
      </c>
      <c r="M16" s="15" t="s">
        <v>247</v>
      </c>
      <c r="N16" s="133"/>
      <c r="O16" s="203"/>
      <c r="P16" s="133"/>
      <c r="Q16" s="203"/>
      <c r="R16" s="133"/>
      <c r="S16" s="203"/>
      <c r="T16" s="133"/>
      <c r="U16" s="203"/>
      <c r="V16" s="133"/>
      <c r="W16" s="203"/>
      <c r="X16" s="133"/>
      <c r="Y16" s="203"/>
      <c r="Z16" s="133"/>
      <c r="AA16" s="203"/>
      <c r="AB16" s="133"/>
      <c r="AC16" s="203"/>
      <c r="AD16" s="133"/>
      <c r="AE16" s="203"/>
      <c r="AF16" s="133"/>
      <c r="AG16" s="203"/>
      <c r="AH16" s="133"/>
      <c r="AI16" s="203"/>
      <c r="AJ16" s="133"/>
      <c r="AK16" s="203"/>
      <c r="AL16" s="133"/>
      <c r="AM16" s="203"/>
      <c r="AN16" s="133"/>
      <c r="AO16" s="203"/>
      <c r="AP16" s="133"/>
      <c r="AQ16" s="203"/>
      <c r="AR16" s="133"/>
      <c r="AS16" s="203"/>
      <c r="AT16" s="133"/>
      <c r="AU16" s="203"/>
      <c r="AV16" s="148">
        <f t="shared" si="0"/>
        <v>0</v>
      </c>
      <c r="AW16" s="234"/>
    </row>
    <row r="17" spans="1:49" ht="15" customHeight="1" x14ac:dyDescent="0.2">
      <c r="A17" s="16"/>
      <c r="B17" s="17"/>
      <c r="D17" s="18"/>
      <c r="F17" s="19"/>
      <c r="H17" s="97" t="s">
        <v>61</v>
      </c>
      <c r="I17" s="14" t="s">
        <v>24</v>
      </c>
      <c r="J17" s="87" t="s">
        <v>319</v>
      </c>
      <c r="K17" s="15" t="s">
        <v>175</v>
      </c>
      <c r="L17" s="80" t="s">
        <v>187</v>
      </c>
      <c r="M17" s="15" t="s">
        <v>283</v>
      </c>
      <c r="N17" s="133"/>
      <c r="O17" s="203"/>
      <c r="P17" s="133"/>
      <c r="Q17" s="203"/>
      <c r="R17" s="133"/>
      <c r="S17" s="203"/>
      <c r="T17" s="133"/>
      <c r="U17" s="203"/>
      <c r="V17" s="133"/>
      <c r="W17" s="203"/>
      <c r="X17" s="133"/>
      <c r="Y17" s="203"/>
      <c r="Z17" s="133"/>
      <c r="AA17" s="203"/>
      <c r="AB17" s="133"/>
      <c r="AC17" s="203"/>
      <c r="AD17" s="133"/>
      <c r="AE17" s="203"/>
      <c r="AF17" s="133"/>
      <c r="AG17" s="203"/>
      <c r="AH17" s="133"/>
      <c r="AI17" s="203"/>
      <c r="AJ17" s="133"/>
      <c r="AK17" s="203"/>
      <c r="AL17" s="133"/>
      <c r="AM17" s="203"/>
      <c r="AN17" s="133"/>
      <c r="AO17" s="203"/>
      <c r="AP17" s="133"/>
      <c r="AQ17" s="203"/>
      <c r="AR17" s="133"/>
      <c r="AS17" s="203"/>
      <c r="AT17" s="133"/>
      <c r="AU17" s="203"/>
      <c r="AV17" s="148">
        <f t="shared" si="0"/>
        <v>0</v>
      </c>
      <c r="AW17" s="234"/>
    </row>
    <row r="18" spans="1:49" ht="15" customHeight="1" x14ac:dyDescent="0.2">
      <c r="A18" s="16"/>
      <c r="B18" s="17"/>
      <c r="D18" s="18"/>
      <c r="F18" s="19"/>
      <c r="H18" s="96"/>
      <c r="I18" s="14" t="s">
        <v>25</v>
      </c>
      <c r="J18" s="87" t="s">
        <v>319</v>
      </c>
      <c r="K18" s="15" t="s">
        <v>77</v>
      </c>
      <c r="L18" s="15" t="s">
        <v>177</v>
      </c>
      <c r="M18" s="15" t="s">
        <v>268</v>
      </c>
      <c r="N18" s="133"/>
      <c r="O18" s="203"/>
      <c r="P18" s="133"/>
      <c r="Q18" s="203"/>
      <c r="R18" s="133"/>
      <c r="S18" s="203"/>
      <c r="T18" s="133">
        <v>7.3</v>
      </c>
      <c r="U18" s="203"/>
      <c r="V18" s="133">
        <v>54.5</v>
      </c>
      <c r="W18" s="203"/>
      <c r="X18" s="133"/>
      <c r="Y18" s="203"/>
      <c r="Z18" s="133"/>
      <c r="AA18" s="203"/>
      <c r="AB18" s="133"/>
      <c r="AC18" s="203"/>
      <c r="AD18" s="133"/>
      <c r="AE18" s="203"/>
      <c r="AF18" s="133"/>
      <c r="AG18" s="203"/>
      <c r="AH18" s="133"/>
      <c r="AI18" s="203"/>
      <c r="AJ18" s="133"/>
      <c r="AK18" s="203"/>
      <c r="AL18" s="133"/>
      <c r="AM18" s="203"/>
      <c r="AN18" s="133"/>
      <c r="AO18" s="203"/>
      <c r="AP18" s="133"/>
      <c r="AQ18" s="203"/>
      <c r="AR18" s="133"/>
      <c r="AS18" s="203"/>
      <c r="AT18" s="133"/>
      <c r="AU18" s="203"/>
      <c r="AV18" s="148">
        <f t="shared" si="0"/>
        <v>61.8</v>
      </c>
      <c r="AW18" s="234"/>
    </row>
    <row r="19" spans="1:49" ht="15" customHeight="1" thickBot="1" x14ac:dyDescent="0.25">
      <c r="A19" s="16"/>
      <c r="B19" s="17"/>
      <c r="D19" s="18"/>
      <c r="F19" s="19"/>
      <c r="H19" s="98"/>
      <c r="I19" s="14" t="s">
        <v>26</v>
      </c>
      <c r="J19" s="14"/>
      <c r="K19" s="15" t="s">
        <v>78</v>
      </c>
      <c r="L19" s="15" t="s">
        <v>183</v>
      </c>
      <c r="M19" s="15" t="s">
        <v>264</v>
      </c>
      <c r="N19" s="133"/>
      <c r="O19" s="204"/>
      <c r="P19" s="133"/>
      <c r="Q19" s="204"/>
      <c r="R19" s="133"/>
      <c r="S19" s="204"/>
      <c r="T19" s="133"/>
      <c r="U19" s="204"/>
      <c r="V19" s="133">
        <v>26.8</v>
      </c>
      <c r="W19" s="204"/>
      <c r="X19" s="133">
        <v>2.6</v>
      </c>
      <c r="Y19" s="204"/>
      <c r="Z19" s="133">
        <v>17.2</v>
      </c>
      <c r="AA19" s="204"/>
      <c r="AB19" s="133">
        <v>12.2</v>
      </c>
      <c r="AC19" s="204"/>
      <c r="AD19" s="133">
        <v>35.9</v>
      </c>
      <c r="AE19" s="204"/>
      <c r="AF19" s="133">
        <v>73.3</v>
      </c>
      <c r="AG19" s="204"/>
      <c r="AH19" s="133">
        <v>26.8</v>
      </c>
      <c r="AI19" s="204"/>
      <c r="AJ19" s="133">
        <v>15</v>
      </c>
      <c r="AK19" s="204"/>
      <c r="AL19" s="133">
        <v>18.100000000000001</v>
      </c>
      <c r="AM19" s="204"/>
      <c r="AN19" s="133"/>
      <c r="AO19" s="204"/>
      <c r="AP19" s="133"/>
      <c r="AQ19" s="204"/>
      <c r="AR19" s="133">
        <v>25.6</v>
      </c>
      <c r="AS19" s="204"/>
      <c r="AT19" s="133"/>
      <c r="AU19" s="204"/>
      <c r="AV19" s="148">
        <f t="shared" si="0"/>
        <v>253.5</v>
      </c>
      <c r="AW19" s="235"/>
    </row>
    <row r="20" spans="1:49" ht="15" hidden="1" customHeight="1" x14ac:dyDescent="0.2">
      <c r="A20" s="16"/>
      <c r="B20" s="17"/>
      <c r="D20" s="18"/>
      <c r="F20" s="19"/>
      <c r="H20" s="20"/>
      <c r="I20" s="14" t="s">
        <v>61</v>
      </c>
      <c r="J20" s="14"/>
      <c r="K20" s="21" t="s">
        <v>61</v>
      </c>
      <c r="L20" s="15"/>
      <c r="M20" s="15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41"/>
      <c r="AW20" s="142"/>
    </row>
    <row r="21" spans="1:49" ht="15" customHeight="1" thickBot="1" x14ac:dyDescent="0.25">
      <c r="A21" s="16"/>
      <c r="B21" s="17"/>
      <c r="D21" s="18"/>
      <c r="F21" s="19"/>
      <c r="I21" s="79"/>
      <c r="J21" s="79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41"/>
      <c r="AW21" s="142"/>
    </row>
    <row r="22" spans="1:49" ht="15" hidden="1" customHeight="1" x14ac:dyDescent="0.2">
      <c r="A22" s="16"/>
      <c r="B22" s="17"/>
      <c r="D22" s="18"/>
      <c r="F22" s="19"/>
      <c r="H22" s="13"/>
      <c r="I22" s="14" t="s">
        <v>31</v>
      </c>
      <c r="J22" s="14"/>
      <c r="K22" s="22" t="s">
        <v>185</v>
      </c>
      <c r="L22" s="80" t="s">
        <v>184</v>
      </c>
      <c r="M22" s="15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41"/>
      <c r="AW22" s="142"/>
    </row>
    <row r="23" spans="1:49" ht="15" customHeight="1" x14ac:dyDescent="0.2">
      <c r="A23" s="16"/>
      <c r="B23" s="17"/>
      <c r="D23" s="18"/>
      <c r="F23" s="19"/>
      <c r="H23" s="99" t="s">
        <v>139</v>
      </c>
      <c r="I23" s="14" t="s">
        <v>32</v>
      </c>
      <c r="J23" s="14"/>
      <c r="K23" s="22" t="s">
        <v>68</v>
      </c>
      <c r="L23" s="15" t="s">
        <v>126</v>
      </c>
      <c r="M23" s="121" t="s">
        <v>240</v>
      </c>
      <c r="N23" s="133"/>
      <c r="O23" s="253"/>
      <c r="P23" s="133"/>
      <c r="Q23" s="253"/>
      <c r="R23" s="133"/>
      <c r="S23" s="253"/>
      <c r="T23" s="133">
        <v>64.5</v>
      </c>
      <c r="U23" s="202">
        <f>SUM(T23:T31)</f>
        <v>64.5</v>
      </c>
      <c r="V23" s="133">
        <v>845.6</v>
      </c>
      <c r="W23" s="202">
        <f>SUM(V23:V31)</f>
        <v>845.6</v>
      </c>
      <c r="X23" s="133"/>
      <c r="Y23" s="202">
        <f>SUM(X23:X31)</f>
        <v>70.099999999999994</v>
      </c>
      <c r="Z23" s="133"/>
      <c r="AA23" s="253"/>
      <c r="AB23" s="133"/>
      <c r="AC23" s="253"/>
      <c r="AD23" s="133"/>
      <c r="AE23" s="253"/>
      <c r="AF23" s="133"/>
      <c r="AG23" s="253"/>
      <c r="AH23" s="133"/>
      <c r="AI23" s="253"/>
      <c r="AJ23" s="133"/>
      <c r="AK23" s="253"/>
      <c r="AL23" s="133"/>
      <c r="AM23" s="277"/>
      <c r="AN23" s="133"/>
      <c r="AO23" s="277"/>
      <c r="AP23" s="133"/>
      <c r="AQ23" s="277"/>
      <c r="AR23" s="133"/>
      <c r="AS23" s="277"/>
      <c r="AT23" s="133"/>
      <c r="AU23" s="277"/>
      <c r="AV23" s="149">
        <f t="shared" ref="AV23:AV31" si="1">N23+P23+R23+T23+V23+X23+Z23+AB23+AD23+AF23+AH23+AJ23+AL23+AN23+AP23+AR23+AT23</f>
        <v>910.1</v>
      </c>
      <c r="AW23" s="298">
        <f>SUM(AV23:AV31)</f>
        <v>980.2</v>
      </c>
    </row>
    <row r="24" spans="1:49" ht="15" hidden="1" customHeight="1" x14ac:dyDescent="0.2">
      <c r="A24" s="16"/>
      <c r="B24" s="17"/>
      <c r="D24" s="31" t="s">
        <v>157</v>
      </c>
      <c r="F24" s="19"/>
      <c r="H24" s="100"/>
      <c r="I24" s="14" t="s">
        <v>33</v>
      </c>
      <c r="J24" s="14"/>
      <c r="K24" s="22" t="s">
        <v>69</v>
      </c>
      <c r="L24" s="15" t="s">
        <v>108</v>
      </c>
      <c r="M24" s="121"/>
      <c r="N24" s="133"/>
      <c r="O24" s="254"/>
      <c r="P24" s="133"/>
      <c r="Q24" s="254"/>
      <c r="R24" s="133"/>
      <c r="S24" s="254"/>
      <c r="T24" s="133"/>
      <c r="U24" s="203"/>
      <c r="V24" s="133"/>
      <c r="W24" s="203"/>
      <c r="X24" s="133"/>
      <c r="Y24" s="203"/>
      <c r="Z24" s="133"/>
      <c r="AA24" s="254"/>
      <c r="AB24" s="133"/>
      <c r="AC24" s="254"/>
      <c r="AD24" s="133"/>
      <c r="AE24" s="254"/>
      <c r="AF24" s="133"/>
      <c r="AG24" s="254"/>
      <c r="AH24" s="133"/>
      <c r="AI24" s="254"/>
      <c r="AJ24" s="133"/>
      <c r="AK24" s="254"/>
      <c r="AL24" s="133"/>
      <c r="AM24" s="278"/>
      <c r="AN24" s="133"/>
      <c r="AO24" s="278"/>
      <c r="AP24" s="133"/>
      <c r="AQ24" s="278"/>
      <c r="AR24" s="133"/>
      <c r="AS24" s="278"/>
      <c r="AT24" s="133"/>
      <c r="AU24" s="278"/>
      <c r="AV24" s="149">
        <f t="shared" si="1"/>
        <v>0</v>
      </c>
      <c r="AW24" s="299"/>
    </row>
    <row r="25" spans="1:49" ht="15" hidden="1" customHeight="1" x14ac:dyDescent="0.2">
      <c r="A25" s="16"/>
      <c r="B25" s="17"/>
      <c r="D25" s="246" t="s">
        <v>131</v>
      </c>
      <c r="F25" s="19"/>
      <c r="H25" s="100"/>
      <c r="I25" s="14" t="s">
        <v>34</v>
      </c>
      <c r="J25" s="14"/>
      <c r="K25" s="23" t="s">
        <v>88</v>
      </c>
      <c r="L25" s="15" t="s">
        <v>109</v>
      </c>
      <c r="M25" s="121"/>
      <c r="N25" s="133"/>
      <c r="O25" s="254"/>
      <c r="P25" s="133"/>
      <c r="Q25" s="254"/>
      <c r="R25" s="133"/>
      <c r="S25" s="254"/>
      <c r="T25" s="133"/>
      <c r="U25" s="203"/>
      <c r="V25" s="133"/>
      <c r="W25" s="203"/>
      <c r="X25" s="133"/>
      <c r="Y25" s="203"/>
      <c r="Z25" s="133"/>
      <c r="AA25" s="254"/>
      <c r="AB25" s="133"/>
      <c r="AC25" s="254"/>
      <c r="AD25" s="133"/>
      <c r="AE25" s="254"/>
      <c r="AF25" s="133"/>
      <c r="AG25" s="254"/>
      <c r="AH25" s="133"/>
      <c r="AI25" s="254"/>
      <c r="AJ25" s="133"/>
      <c r="AK25" s="254"/>
      <c r="AL25" s="133"/>
      <c r="AM25" s="278"/>
      <c r="AN25" s="133"/>
      <c r="AO25" s="278"/>
      <c r="AP25" s="133"/>
      <c r="AQ25" s="278"/>
      <c r="AR25" s="133"/>
      <c r="AS25" s="278"/>
      <c r="AT25" s="133"/>
      <c r="AU25" s="278"/>
      <c r="AV25" s="149">
        <f t="shared" si="1"/>
        <v>0</v>
      </c>
      <c r="AW25" s="299"/>
    </row>
    <row r="26" spans="1:49" ht="15" hidden="1" customHeight="1" x14ac:dyDescent="0.2">
      <c r="A26" s="16"/>
      <c r="B26" s="17"/>
      <c r="D26" s="247"/>
      <c r="F26" s="19"/>
      <c r="H26" s="101"/>
      <c r="I26" s="14" t="s">
        <v>35</v>
      </c>
      <c r="J26" s="14"/>
      <c r="K26" s="22" t="s">
        <v>70</v>
      </c>
      <c r="L26" s="15" t="s">
        <v>110</v>
      </c>
      <c r="M26" s="121"/>
      <c r="N26" s="133"/>
      <c r="O26" s="254"/>
      <c r="P26" s="133"/>
      <c r="Q26" s="254"/>
      <c r="R26" s="133"/>
      <c r="S26" s="254"/>
      <c r="T26" s="133"/>
      <c r="U26" s="203"/>
      <c r="V26" s="133"/>
      <c r="W26" s="203"/>
      <c r="X26" s="133"/>
      <c r="Y26" s="203"/>
      <c r="Z26" s="133"/>
      <c r="AA26" s="254"/>
      <c r="AB26" s="133"/>
      <c r="AC26" s="254"/>
      <c r="AD26" s="133"/>
      <c r="AE26" s="254"/>
      <c r="AF26" s="133"/>
      <c r="AG26" s="254"/>
      <c r="AH26" s="133"/>
      <c r="AI26" s="254"/>
      <c r="AJ26" s="133"/>
      <c r="AK26" s="254"/>
      <c r="AL26" s="133"/>
      <c r="AM26" s="278"/>
      <c r="AN26" s="133"/>
      <c r="AO26" s="278"/>
      <c r="AP26" s="133"/>
      <c r="AQ26" s="278"/>
      <c r="AR26" s="133"/>
      <c r="AS26" s="278"/>
      <c r="AT26" s="133"/>
      <c r="AU26" s="278"/>
      <c r="AV26" s="149">
        <f t="shared" si="1"/>
        <v>0</v>
      </c>
      <c r="AW26" s="299"/>
    </row>
    <row r="27" spans="1:49" ht="15" hidden="1" customHeight="1" x14ac:dyDescent="0.2">
      <c r="A27" s="16"/>
      <c r="B27" s="17"/>
      <c r="D27" s="18"/>
      <c r="F27" s="19"/>
      <c r="H27" s="101"/>
      <c r="I27" s="14" t="s">
        <v>36</v>
      </c>
      <c r="J27" s="14"/>
      <c r="K27" s="22" t="s">
        <v>71</v>
      </c>
      <c r="L27" s="15" t="s">
        <v>125</v>
      </c>
      <c r="M27" s="121"/>
      <c r="N27" s="133"/>
      <c r="O27" s="254"/>
      <c r="P27" s="133"/>
      <c r="Q27" s="254"/>
      <c r="R27" s="133"/>
      <c r="S27" s="254"/>
      <c r="T27" s="133"/>
      <c r="U27" s="203"/>
      <c r="V27" s="133"/>
      <c r="W27" s="203"/>
      <c r="X27" s="133"/>
      <c r="Y27" s="203"/>
      <c r="Z27" s="133"/>
      <c r="AA27" s="254"/>
      <c r="AB27" s="133"/>
      <c r="AC27" s="254"/>
      <c r="AD27" s="133"/>
      <c r="AE27" s="254"/>
      <c r="AF27" s="133"/>
      <c r="AG27" s="254"/>
      <c r="AH27" s="133"/>
      <c r="AI27" s="254"/>
      <c r="AJ27" s="133"/>
      <c r="AK27" s="254"/>
      <c r="AL27" s="133"/>
      <c r="AM27" s="278"/>
      <c r="AN27" s="133"/>
      <c r="AO27" s="278"/>
      <c r="AP27" s="133"/>
      <c r="AQ27" s="278"/>
      <c r="AR27" s="133"/>
      <c r="AS27" s="278"/>
      <c r="AT27" s="133"/>
      <c r="AU27" s="278"/>
      <c r="AV27" s="149">
        <f t="shared" si="1"/>
        <v>0</v>
      </c>
      <c r="AW27" s="299"/>
    </row>
    <row r="28" spans="1:49" ht="15" hidden="1" customHeight="1" x14ac:dyDescent="0.2">
      <c r="A28" s="16"/>
      <c r="B28" s="17"/>
      <c r="D28" s="18"/>
      <c r="F28" s="19"/>
      <c r="H28" s="101"/>
      <c r="I28" s="14" t="s">
        <v>37</v>
      </c>
      <c r="J28" s="14"/>
      <c r="K28" s="22" t="s">
        <v>72</v>
      </c>
      <c r="L28" s="15" t="s">
        <v>111</v>
      </c>
      <c r="M28" s="121"/>
      <c r="N28" s="133"/>
      <c r="O28" s="254"/>
      <c r="P28" s="133"/>
      <c r="Q28" s="254"/>
      <c r="R28" s="133"/>
      <c r="S28" s="254"/>
      <c r="T28" s="133"/>
      <c r="U28" s="203"/>
      <c r="V28" s="133"/>
      <c r="W28" s="203"/>
      <c r="X28" s="133"/>
      <c r="Y28" s="203"/>
      <c r="Z28" s="133"/>
      <c r="AA28" s="254"/>
      <c r="AB28" s="133"/>
      <c r="AC28" s="254"/>
      <c r="AD28" s="133"/>
      <c r="AE28" s="254"/>
      <c r="AF28" s="133"/>
      <c r="AG28" s="254"/>
      <c r="AH28" s="133"/>
      <c r="AI28" s="254"/>
      <c r="AJ28" s="133"/>
      <c r="AK28" s="254"/>
      <c r="AL28" s="133"/>
      <c r="AM28" s="278"/>
      <c r="AN28" s="133"/>
      <c r="AO28" s="278"/>
      <c r="AP28" s="133"/>
      <c r="AQ28" s="278"/>
      <c r="AR28" s="133"/>
      <c r="AS28" s="278"/>
      <c r="AT28" s="133"/>
      <c r="AU28" s="278"/>
      <c r="AV28" s="149">
        <f t="shared" si="1"/>
        <v>0</v>
      </c>
      <c r="AW28" s="299"/>
    </row>
    <row r="29" spans="1:49" ht="15" customHeight="1" x14ac:dyDescent="0.2">
      <c r="A29" s="16"/>
      <c r="B29" s="17"/>
      <c r="D29" s="18"/>
      <c r="F29" s="19"/>
      <c r="H29" s="100" t="s">
        <v>288</v>
      </c>
      <c r="I29" s="14" t="s">
        <v>28</v>
      </c>
      <c r="J29" s="87" t="s">
        <v>319</v>
      </c>
      <c r="K29" s="22" t="s">
        <v>73</v>
      </c>
      <c r="L29" s="15" t="s">
        <v>186</v>
      </c>
      <c r="M29" s="121" t="s">
        <v>226</v>
      </c>
      <c r="N29" s="133"/>
      <c r="O29" s="254"/>
      <c r="P29" s="133"/>
      <c r="Q29" s="254"/>
      <c r="R29" s="133"/>
      <c r="S29" s="254"/>
      <c r="T29" s="133"/>
      <c r="U29" s="203"/>
      <c r="V29" s="133"/>
      <c r="W29" s="203"/>
      <c r="X29" s="133"/>
      <c r="Y29" s="203"/>
      <c r="Z29" s="133"/>
      <c r="AA29" s="254"/>
      <c r="AB29" s="133"/>
      <c r="AC29" s="254"/>
      <c r="AD29" s="133"/>
      <c r="AE29" s="254"/>
      <c r="AF29" s="133"/>
      <c r="AG29" s="254"/>
      <c r="AH29" s="133"/>
      <c r="AI29" s="254"/>
      <c r="AJ29" s="133"/>
      <c r="AK29" s="254"/>
      <c r="AL29" s="133"/>
      <c r="AM29" s="278"/>
      <c r="AN29" s="133"/>
      <c r="AO29" s="278"/>
      <c r="AP29" s="133"/>
      <c r="AQ29" s="278"/>
      <c r="AR29" s="133"/>
      <c r="AS29" s="278"/>
      <c r="AT29" s="133"/>
      <c r="AU29" s="278"/>
      <c r="AV29" s="149">
        <f t="shared" si="1"/>
        <v>0</v>
      </c>
      <c r="AW29" s="299"/>
    </row>
    <row r="30" spans="1:49" ht="15" hidden="1" customHeight="1" x14ac:dyDescent="0.2">
      <c r="A30" s="16"/>
      <c r="B30" s="17"/>
      <c r="D30" s="18"/>
      <c r="F30" s="19"/>
      <c r="H30" s="102"/>
      <c r="I30" s="14" t="s">
        <v>29</v>
      </c>
      <c r="J30" s="14"/>
      <c r="K30" s="22" t="s">
        <v>163</v>
      </c>
      <c r="L30" s="15" t="s">
        <v>112</v>
      </c>
      <c r="M30" s="121"/>
      <c r="N30" s="133"/>
      <c r="O30" s="254"/>
      <c r="P30" s="133"/>
      <c r="Q30" s="254"/>
      <c r="R30" s="133"/>
      <c r="S30" s="254"/>
      <c r="T30" s="133"/>
      <c r="U30" s="203"/>
      <c r="V30" s="133"/>
      <c r="W30" s="203"/>
      <c r="X30" s="133"/>
      <c r="Y30" s="203"/>
      <c r="Z30" s="133"/>
      <c r="AA30" s="254"/>
      <c r="AB30" s="133"/>
      <c r="AC30" s="254"/>
      <c r="AD30" s="133"/>
      <c r="AE30" s="254"/>
      <c r="AF30" s="133"/>
      <c r="AG30" s="254"/>
      <c r="AH30" s="133"/>
      <c r="AI30" s="254"/>
      <c r="AJ30" s="133"/>
      <c r="AK30" s="254"/>
      <c r="AL30" s="133"/>
      <c r="AM30" s="278"/>
      <c r="AN30" s="133"/>
      <c r="AO30" s="278"/>
      <c r="AP30" s="133"/>
      <c r="AQ30" s="278"/>
      <c r="AR30" s="133"/>
      <c r="AS30" s="278"/>
      <c r="AT30" s="133"/>
      <c r="AU30" s="278"/>
      <c r="AV30" s="149">
        <f t="shared" si="1"/>
        <v>0</v>
      </c>
      <c r="AW30" s="299"/>
    </row>
    <row r="31" spans="1:49" ht="15" customHeight="1" thickBot="1" x14ac:dyDescent="0.25">
      <c r="A31" s="16"/>
      <c r="B31" s="17"/>
      <c r="D31" s="31" t="s">
        <v>157</v>
      </c>
      <c r="F31" s="19"/>
      <c r="H31" s="103" t="s">
        <v>289</v>
      </c>
      <c r="I31" s="14"/>
      <c r="J31" s="14"/>
      <c r="K31" s="22"/>
      <c r="L31" s="76"/>
      <c r="M31" s="76"/>
      <c r="N31" s="133"/>
      <c r="O31" s="255"/>
      <c r="P31" s="133"/>
      <c r="Q31" s="255"/>
      <c r="R31" s="133"/>
      <c r="S31" s="255"/>
      <c r="T31" s="133"/>
      <c r="U31" s="204"/>
      <c r="V31" s="133"/>
      <c r="W31" s="204"/>
      <c r="X31" s="133">
        <v>70.099999999999994</v>
      </c>
      <c r="Y31" s="204"/>
      <c r="Z31" s="133"/>
      <c r="AA31" s="255"/>
      <c r="AB31" s="133"/>
      <c r="AC31" s="255"/>
      <c r="AD31" s="133"/>
      <c r="AE31" s="255"/>
      <c r="AF31" s="133"/>
      <c r="AG31" s="255"/>
      <c r="AH31" s="133"/>
      <c r="AI31" s="255"/>
      <c r="AJ31" s="133"/>
      <c r="AK31" s="255"/>
      <c r="AL31" s="133"/>
      <c r="AM31" s="279"/>
      <c r="AN31" s="133"/>
      <c r="AO31" s="279"/>
      <c r="AP31" s="133"/>
      <c r="AQ31" s="279"/>
      <c r="AR31" s="133"/>
      <c r="AS31" s="279"/>
      <c r="AT31" s="133"/>
      <c r="AU31" s="279"/>
      <c r="AV31" s="149">
        <f t="shared" si="1"/>
        <v>70.099999999999994</v>
      </c>
      <c r="AW31" s="300"/>
    </row>
    <row r="32" spans="1:49" ht="15" customHeight="1" thickBot="1" x14ac:dyDescent="0.25">
      <c r="A32" s="16"/>
      <c r="B32" s="17"/>
      <c r="D32" s="246" t="s">
        <v>131</v>
      </c>
      <c r="F32" s="19"/>
      <c r="I32" s="79"/>
      <c r="J32" s="79"/>
      <c r="K32" s="2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41"/>
      <c r="AW32" s="142"/>
    </row>
    <row r="33" spans="1:49" ht="15" customHeight="1" x14ac:dyDescent="0.2">
      <c r="A33" s="16"/>
      <c r="B33" s="17"/>
      <c r="D33" s="247"/>
      <c r="F33" s="19"/>
      <c r="H33" s="104" t="s">
        <v>140</v>
      </c>
      <c r="I33" s="14" t="s">
        <v>38</v>
      </c>
      <c r="J33" s="14"/>
      <c r="K33" s="15" t="s">
        <v>79</v>
      </c>
      <c r="L33" s="15" t="s">
        <v>124</v>
      </c>
      <c r="M33" s="15" t="s">
        <v>265</v>
      </c>
      <c r="N33" s="133">
        <v>196.2</v>
      </c>
      <c r="O33" s="202">
        <f>SUM(N33:N40)</f>
        <v>209.6</v>
      </c>
      <c r="P33" s="133">
        <v>110.4</v>
      </c>
      <c r="Q33" s="202">
        <f>SUM(P33:P40)</f>
        <v>176.4</v>
      </c>
      <c r="R33" s="133">
        <v>170.5</v>
      </c>
      <c r="S33" s="202">
        <f>SUM(R33:R40)</f>
        <v>223.2</v>
      </c>
      <c r="T33" s="133">
        <v>769.2</v>
      </c>
      <c r="U33" s="202">
        <f>SUM(T33:T40)</f>
        <v>839.40000000000009</v>
      </c>
      <c r="V33" s="133">
        <v>119.8</v>
      </c>
      <c r="W33" s="202">
        <f>SUM(V33:V40)</f>
        <v>119.8</v>
      </c>
      <c r="X33" s="133">
        <v>65.5</v>
      </c>
      <c r="Y33" s="202">
        <f>SUM(X33:X40)</f>
        <v>193.1</v>
      </c>
      <c r="Z33" s="133">
        <v>58.9</v>
      </c>
      <c r="AA33" s="202">
        <f>SUM(Z33:Z40)</f>
        <v>58.9</v>
      </c>
      <c r="AB33" s="133">
        <v>54.9</v>
      </c>
      <c r="AC33" s="202">
        <f>SUM(AB33:AB40)</f>
        <v>77.8</v>
      </c>
      <c r="AD33" s="133">
        <v>5.9</v>
      </c>
      <c r="AE33" s="202">
        <f>SUM(AD33:AD40)</f>
        <v>61.3</v>
      </c>
      <c r="AF33" s="133">
        <v>5.9</v>
      </c>
      <c r="AG33" s="202">
        <f>SUM(AF33:AF40)</f>
        <v>36.200000000000003</v>
      </c>
      <c r="AH33" s="133">
        <v>23.4</v>
      </c>
      <c r="AI33" s="202">
        <f>SUM(AH33:AH40)</f>
        <v>63.699999999999996</v>
      </c>
      <c r="AJ33" s="133">
        <v>30.1</v>
      </c>
      <c r="AK33" s="202">
        <f>SUM(AJ33:AJ40)</f>
        <v>104.80000000000001</v>
      </c>
      <c r="AL33" s="133">
        <v>6.9</v>
      </c>
      <c r="AM33" s="220">
        <f>SUM(AL33:AL40)</f>
        <v>93.9</v>
      </c>
      <c r="AN33" s="133">
        <v>8.6</v>
      </c>
      <c r="AO33" s="220">
        <f>SUM(AN33:AN40)</f>
        <v>40.200000000000003</v>
      </c>
      <c r="AP33" s="133"/>
      <c r="AQ33" s="220">
        <f>SUM(AP33:AP40)</f>
        <v>0</v>
      </c>
      <c r="AR33" s="133"/>
      <c r="AS33" s="220">
        <f>SUM(AR33:AR40)</f>
        <v>12</v>
      </c>
      <c r="AT33" s="133"/>
      <c r="AU33" s="220">
        <f>SUM(AT33:AT40)</f>
        <v>0</v>
      </c>
      <c r="AV33" s="161">
        <f t="shared" ref="AV33:AV40" si="2">N33+P33+R33+T33+V33+X33+Z33+AB33+AD33+AF33+AH33+AJ33+AL33+AN33+AP33+AR33+AT33</f>
        <v>1626.2000000000005</v>
      </c>
      <c r="AW33" s="205">
        <f>SUM(AV33:AV40)</f>
        <v>2310.3000000000006</v>
      </c>
    </row>
    <row r="34" spans="1:49" ht="15" customHeight="1" x14ac:dyDescent="0.2">
      <c r="A34" s="16"/>
      <c r="B34" s="17"/>
      <c r="D34" s="18"/>
      <c r="F34" s="26" t="s">
        <v>153</v>
      </c>
      <c r="H34" s="105" t="s">
        <v>1</v>
      </c>
      <c r="I34" s="14" t="s">
        <v>39</v>
      </c>
      <c r="J34" s="14"/>
      <c r="K34" s="15" t="s">
        <v>200</v>
      </c>
      <c r="L34" s="15" t="s">
        <v>190</v>
      </c>
      <c r="M34" s="15" t="s">
        <v>80</v>
      </c>
      <c r="N34" s="133">
        <v>13.4</v>
      </c>
      <c r="O34" s="203"/>
      <c r="P34" s="133">
        <v>66</v>
      </c>
      <c r="Q34" s="203"/>
      <c r="R34" s="133">
        <v>52.7</v>
      </c>
      <c r="S34" s="203"/>
      <c r="T34" s="133">
        <v>70.2</v>
      </c>
      <c r="U34" s="203"/>
      <c r="V34" s="133"/>
      <c r="W34" s="203"/>
      <c r="X34" s="133"/>
      <c r="Y34" s="203"/>
      <c r="Z34" s="133"/>
      <c r="AA34" s="203"/>
      <c r="AB34" s="133">
        <v>22.9</v>
      </c>
      <c r="AC34" s="203"/>
      <c r="AD34" s="133">
        <v>55.4</v>
      </c>
      <c r="AE34" s="203"/>
      <c r="AF34" s="133">
        <v>30.3</v>
      </c>
      <c r="AG34" s="203"/>
      <c r="AH34" s="133">
        <v>40.299999999999997</v>
      </c>
      <c r="AI34" s="203"/>
      <c r="AJ34" s="133">
        <v>74.7</v>
      </c>
      <c r="AK34" s="203"/>
      <c r="AL34" s="133">
        <v>87</v>
      </c>
      <c r="AM34" s="275"/>
      <c r="AN34" s="133">
        <v>31.6</v>
      </c>
      <c r="AO34" s="275"/>
      <c r="AP34" s="133"/>
      <c r="AQ34" s="275"/>
      <c r="AR34" s="133">
        <v>12</v>
      </c>
      <c r="AS34" s="275"/>
      <c r="AT34" s="133"/>
      <c r="AU34" s="275"/>
      <c r="AV34" s="150">
        <f t="shared" si="2"/>
        <v>556.50000000000011</v>
      </c>
      <c r="AW34" s="206"/>
    </row>
    <row r="35" spans="1:49" ht="15" customHeight="1" x14ac:dyDescent="0.2">
      <c r="A35" s="16"/>
      <c r="B35" s="17"/>
      <c r="D35" s="18"/>
      <c r="F35" s="28" t="s">
        <v>132</v>
      </c>
      <c r="H35" s="106"/>
      <c r="I35" s="14" t="s">
        <v>40</v>
      </c>
      <c r="J35" s="14"/>
      <c r="K35" s="25" t="s">
        <v>193</v>
      </c>
      <c r="L35" s="15" t="s">
        <v>82</v>
      </c>
      <c r="M35" s="15" t="s">
        <v>81</v>
      </c>
      <c r="O35" s="203"/>
      <c r="Q35" s="203"/>
      <c r="R35" s="133"/>
      <c r="S35" s="203"/>
      <c r="T35" s="133"/>
      <c r="U35" s="203"/>
      <c r="V35" s="133"/>
      <c r="W35" s="203"/>
      <c r="X35" s="133"/>
      <c r="Y35" s="203"/>
      <c r="Z35" s="133"/>
      <c r="AA35" s="203"/>
      <c r="AB35" s="133"/>
      <c r="AC35" s="203"/>
      <c r="AD35" s="133"/>
      <c r="AE35" s="203"/>
      <c r="AF35" s="133"/>
      <c r="AG35" s="203"/>
      <c r="AH35" s="133"/>
      <c r="AI35" s="203"/>
      <c r="AJ35" s="133"/>
      <c r="AK35" s="203"/>
      <c r="AL35" s="133"/>
      <c r="AM35" s="275"/>
      <c r="AN35" s="133"/>
      <c r="AO35" s="275"/>
      <c r="AP35" s="133"/>
      <c r="AQ35" s="275"/>
      <c r="AR35" s="133"/>
      <c r="AS35" s="275"/>
      <c r="AT35" s="133"/>
      <c r="AU35" s="275"/>
      <c r="AV35" s="150">
        <f t="shared" si="2"/>
        <v>0</v>
      </c>
      <c r="AW35" s="206"/>
    </row>
    <row r="36" spans="1:49" ht="15" customHeight="1" x14ac:dyDescent="0.2">
      <c r="A36" s="241" t="s">
        <v>61</v>
      </c>
      <c r="B36" s="17"/>
      <c r="D36" s="18"/>
      <c r="F36" s="19"/>
      <c r="H36" s="106"/>
      <c r="I36" s="14" t="s">
        <v>41</v>
      </c>
      <c r="J36" s="87" t="s">
        <v>319</v>
      </c>
      <c r="K36" s="25" t="s">
        <v>194</v>
      </c>
      <c r="L36" s="15" t="s">
        <v>254</v>
      </c>
      <c r="M36" s="15" t="s">
        <v>245</v>
      </c>
      <c r="N36" s="133"/>
      <c r="O36" s="203"/>
      <c r="P36" s="133"/>
      <c r="Q36" s="203"/>
      <c r="R36" s="133"/>
      <c r="S36" s="203"/>
      <c r="T36" s="133"/>
      <c r="U36" s="203"/>
      <c r="V36" s="133"/>
      <c r="W36" s="203"/>
      <c r="X36" s="133">
        <v>127.6</v>
      </c>
      <c r="Y36" s="203"/>
      <c r="Z36" s="133"/>
      <c r="AA36" s="203"/>
      <c r="AB36" s="133"/>
      <c r="AC36" s="203"/>
      <c r="AD36" s="133"/>
      <c r="AE36" s="203"/>
      <c r="AF36" s="133"/>
      <c r="AG36" s="203"/>
      <c r="AH36" s="133"/>
      <c r="AI36" s="203"/>
      <c r="AJ36" s="133"/>
      <c r="AK36" s="203"/>
      <c r="AL36" s="133"/>
      <c r="AM36" s="275"/>
      <c r="AN36" s="133"/>
      <c r="AO36" s="275"/>
      <c r="AP36" s="133"/>
      <c r="AQ36" s="275"/>
      <c r="AR36" s="133"/>
      <c r="AS36" s="275"/>
      <c r="AT36" s="133"/>
      <c r="AU36" s="275"/>
      <c r="AV36" s="150">
        <f t="shared" si="2"/>
        <v>127.6</v>
      </c>
      <c r="AW36" s="206"/>
    </row>
    <row r="37" spans="1:49" ht="15" customHeight="1" x14ac:dyDescent="0.2">
      <c r="A37" s="242"/>
      <c r="B37" s="27"/>
      <c r="D37" s="18"/>
      <c r="F37" s="19"/>
      <c r="H37" s="106"/>
      <c r="I37" s="14" t="s">
        <v>42</v>
      </c>
      <c r="J37" s="87" t="s">
        <v>319</v>
      </c>
      <c r="K37" s="15" t="s">
        <v>164</v>
      </c>
      <c r="L37" s="15" t="s">
        <v>255</v>
      </c>
      <c r="M37" s="15" t="s">
        <v>227</v>
      </c>
      <c r="N37" s="133"/>
      <c r="O37" s="203"/>
      <c r="P37" s="133"/>
      <c r="Q37" s="203"/>
      <c r="R37" s="133"/>
      <c r="S37" s="203"/>
      <c r="T37" s="133"/>
      <c r="U37" s="203"/>
      <c r="V37" s="133"/>
      <c r="W37" s="203"/>
      <c r="X37" s="133"/>
      <c r="Y37" s="203"/>
      <c r="Z37" s="133"/>
      <c r="AA37" s="203"/>
      <c r="AB37" s="133"/>
      <c r="AC37" s="203"/>
      <c r="AD37" s="133"/>
      <c r="AE37" s="203"/>
      <c r="AF37" s="133"/>
      <c r="AG37" s="203"/>
      <c r="AH37" s="133"/>
      <c r="AI37" s="203"/>
      <c r="AJ37" s="133"/>
      <c r="AK37" s="203"/>
      <c r="AL37" s="133"/>
      <c r="AM37" s="275"/>
      <c r="AN37" s="133"/>
      <c r="AO37" s="275"/>
      <c r="AP37" s="133"/>
      <c r="AQ37" s="275"/>
      <c r="AR37" s="133"/>
      <c r="AS37" s="275"/>
      <c r="AT37" s="133"/>
      <c r="AU37" s="275"/>
      <c r="AV37" s="150">
        <f t="shared" si="2"/>
        <v>0</v>
      </c>
      <c r="AW37" s="206"/>
    </row>
    <row r="38" spans="1:49" ht="15" hidden="1" customHeight="1" x14ac:dyDescent="0.2">
      <c r="A38" s="16"/>
      <c r="B38" s="17"/>
      <c r="D38" s="18"/>
      <c r="F38" s="19"/>
      <c r="H38" s="106"/>
      <c r="I38" s="14" t="s">
        <v>43</v>
      </c>
      <c r="J38" s="14"/>
      <c r="K38" s="15" t="s">
        <v>165</v>
      </c>
      <c r="L38" s="29" t="s">
        <v>195</v>
      </c>
      <c r="M38" s="15" t="s">
        <v>61</v>
      </c>
      <c r="N38" s="133"/>
      <c r="O38" s="203"/>
      <c r="P38" s="133"/>
      <c r="Q38" s="203"/>
      <c r="R38" s="133"/>
      <c r="S38" s="203"/>
      <c r="T38" s="133"/>
      <c r="U38" s="203"/>
      <c r="V38" s="133"/>
      <c r="W38" s="203"/>
      <c r="X38" s="133"/>
      <c r="Y38" s="203"/>
      <c r="Z38" s="133"/>
      <c r="AA38" s="203"/>
      <c r="AB38" s="133"/>
      <c r="AC38" s="203"/>
      <c r="AD38" s="133"/>
      <c r="AE38" s="203"/>
      <c r="AF38" s="133"/>
      <c r="AG38" s="203"/>
      <c r="AH38" s="133"/>
      <c r="AI38" s="203"/>
      <c r="AJ38" s="133"/>
      <c r="AK38" s="203"/>
      <c r="AL38" s="133"/>
      <c r="AM38" s="275"/>
      <c r="AN38" s="133"/>
      <c r="AO38" s="275"/>
      <c r="AP38" s="133"/>
      <c r="AQ38" s="275"/>
      <c r="AR38" s="133"/>
      <c r="AS38" s="275"/>
      <c r="AT38" s="133"/>
      <c r="AU38" s="275"/>
      <c r="AV38" s="150">
        <f t="shared" si="2"/>
        <v>0</v>
      </c>
      <c r="AW38" s="206"/>
    </row>
    <row r="39" spans="1:49" ht="15" customHeight="1" x14ac:dyDescent="0.2">
      <c r="A39" s="16"/>
      <c r="B39" s="17"/>
      <c r="D39" s="18"/>
      <c r="F39" s="19"/>
      <c r="H39" s="106"/>
      <c r="I39" s="30" t="s">
        <v>61</v>
      </c>
      <c r="J39" s="30"/>
      <c r="K39" s="21" t="s">
        <v>61</v>
      </c>
      <c r="L39" s="29"/>
      <c r="M39" s="15"/>
      <c r="N39" s="133"/>
      <c r="O39" s="203"/>
      <c r="P39" s="133"/>
      <c r="Q39" s="203"/>
      <c r="R39" s="133"/>
      <c r="S39" s="203"/>
      <c r="T39" s="133"/>
      <c r="U39" s="203"/>
      <c r="V39" s="133"/>
      <c r="W39" s="203"/>
      <c r="X39" s="133"/>
      <c r="Y39" s="203"/>
      <c r="Z39" s="133"/>
      <c r="AA39" s="203"/>
      <c r="AB39" s="133"/>
      <c r="AC39" s="203"/>
      <c r="AD39" s="133"/>
      <c r="AE39" s="203"/>
      <c r="AF39" s="133"/>
      <c r="AG39" s="203"/>
      <c r="AH39" s="133"/>
      <c r="AI39" s="203"/>
      <c r="AJ39" s="133"/>
      <c r="AK39" s="203"/>
      <c r="AL39" s="133"/>
      <c r="AM39" s="275"/>
      <c r="AN39" s="133"/>
      <c r="AO39" s="275"/>
      <c r="AP39" s="133"/>
      <c r="AQ39" s="275"/>
      <c r="AR39" s="133"/>
      <c r="AS39" s="275"/>
      <c r="AT39" s="133"/>
      <c r="AU39" s="275"/>
      <c r="AV39" s="150">
        <f t="shared" si="2"/>
        <v>0</v>
      </c>
      <c r="AW39" s="206"/>
    </row>
    <row r="40" spans="1:49" ht="15" customHeight="1" thickBot="1" x14ac:dyDescent="0.25">
      <c r="A40" s="16"/>
      <c r="B40" s="17"/>
      <c r="D40" s="18"/>
      <c r="F40" s="19"/>
      <c r="H40" s="107"/>
      <c r="I40" s="14" t="s">
        <v>191</v>
      </c>
      <c r="J40" s="14"/>
      <c r="K40" s="15" t="s">
        <v>192</v>
      </c>
      <c r="L40" s="15" t="s">
        <v>61</v>
      </c>
      <c r="M40" s="15"/>
      <c r="N40" s="133"/>
      <c r="O40" s="204"/>
      <c r="P40" s="133"/>
      <c r="Q40" s="204"/>
      <c r="R40" s="133"/>
      <c r="S40" s="204"/>
      <c r="T40" s="133"/>
      <c r="U40" s="204"/>
      <c r="V40" s="133"/>
      <c r="W40" s="204"/>
      <c r="X40" s="133"/>
      <c r="Y40" s="204"/>
      <c r="Z40" s="133"/>
      <c r="AA40" s="204"/>
      <c r="AB40" s="133"/>
      <c r="AC40" s="204"/>
      <c r="AD40" s="133"/>
      <c r="AE40" s="204"/>
      <c r="AF40" s="133"/>
      <c r="AG40" s="204"/>
      <c r="AH40" s="133"/>
      <c r="AI40" s="204"/>
      <c r="AJ40" s="133"/>
      <c r="AK40" s="204"/>
      <c r="AL40" s="133"/>
      <c r="AM40" s="222"/>
      <c r="AN40" s="133"/>
      <c r="AO40" s="222"/>
      <c r="AP40" s="133"/>
      <c r="AQ40" s="222"/>
      <c r="AR40" s="133"/>
      <c r="AS40" s="222"/>
      <c r="AT40" s="133"/>
      <c r="AU40" s="222"/>
      <c r="AV40" s="150">
        <f t="shared" si="2"/>
        <v>0</v>
      </c>
      <c r="AW40" s="207"/>
    </row>
    <row r="41" spans="1:49" ht="15" customHeight="1" thickBot="1" x14ac:dyDescent="0.25">
      <c r="A41" s="16"/>
      <c r="B41" s="17"/>
      <c r="D41" s="18"/>
      <c r="F41" s="19"/>
      <c r="I41" s="79"/>
      <c r="J41" s="79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41"/>
      <c r="AW41" s="142"/>
    </row>
    <row r="42" spans="1:49" ht="15" hidden="1" customHeight="1" x14ac:dyDescent="0.2">
      <c r="A42" s="16"/>
      <c r="B42" s="17"/>
      <c r="D42" s="18"/>
      <c r="F42" s="19"/>
      <c r="H42" s="13"/>
      <c r="I42" s="14" t="s">
        <v>44</v>
      </c>
      <c r="J42" s="14"/>
      <c r="K42" s="15" t="s">
        <v>113</v>
      </c>
      <c r="L42" s="15" t="s">
        <v>256</v>
      </c>
      <c r="M42" s="15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41"/>
      <c r="AW42" s="142"/>
    </row>
    <row r="43" spans="1:49" ht="15" customHeight="1" x14ac:dyDescent="0.2">
      <c r="A43" s="16"/>
      <c r="B43" s="17"/>
      <c r="D43" s="18"/>
      <c r="F43" s="19"/>
      <c r="H43" s="108" t="s">
        <v>141</v>
      </c>
      <c r="I43" s="14" t="s">
        <v>45</v>
      </c>
      <c r="J43" s="87" t="s">
        <v>319</v>
      </c>
      <c r="K43" s="15" t="s">
        <v>114</v>
      </c>
      <c r="L43" s="15" t="s">
        <v>257</v>
      </c>
      <c r="M43" s="15" t="s">
        <v>91</v>
      </c>
      <c r="N43" s="133"/>
      <c r="O43" s="202">
        <f>SUM(N43:N50)</f>
        <v>0</v>
      </c>
      <c r="P43" s="133"/>
      <c r="Q43" s="202">
        <f>SUM(P43:P50)</f>
        <v>0</v>
      </c>
      <c r="R43" s="133"/>
      <c r="S43" s="253">
        <f>SUM(R43:R50)</f>
        <v>0</v>
      </c>
      <c r="T43" s="133"/>
      <c r="U43" s="202">
        <f>SUM(T43:T50)</f>
        <v>0</v>
      </c>
      <c r="V43" s="133"/>
      <c r="W43" s="202">
        <f>SUM(V43:V50)</f>
        <v>0</v>
      </c>
      <c r="X43" s="133"/>
      <c r="Y43" s="253">
        <f>SUM(X43:X50)</f>
        <v>0</v>
      </c>
      <c r="Z43" s="133">
        <v>55.6</v>
      </c>
      <c r="AA43" s="253">
        <f>SUM(Z43:Z50)</f>
        <v>55.6</v>
      </c>
      <c r="AB43" s="133"/>
      <c r="AC43" s="253">
        <f>SUM(AB43:AB50)</f>
        <v>0</v>
      </c>
      <c r="AD43" s="133"/>
      <c r="AE43" s="253">
        <f>SUM(AD43:AD50)</f>
        <v>0</v>
      </c>
      <c r="AF43" s="133"/>
      <c r="AG43" s="253">
        <f>SUM(AF43:AF50)</f>
        <v>0</v>
      </c>
      <c r="AH43" s="133"/>
      <c r="AI43" s="253">
        <f>SUM(AH43:AH50)</f>
        <v>0</v>
      </c>
      <c r="AJ43" s="133"/>
      <c r="AK43" s="253">
        <f>SUM(AJ43:AJ50)</f>
        <v>0</v>
      </c>
      <c r="AL43" s="133"/>
      <c r="AM43" s="277">
        <f>SUM(AL43:AL50)</f>
        <v>0</v>
      </c>
      <c r="AN43" s="133"/>
      <c r="AO43" s="277">
        <f>SUM(AN43:AN50)</f>
        <v>0</v>
      </c>
      <c r="AP43" s="133"/>
      <c r="AQ43" s="277">
        <f>SUM(AP43:AP50)</f>
        <v>0</v>
      </c>
      <c r="AR43" s="133"/>
      <c r="AS43" s="277">
        <f>SUM(AR43:AR50)</f>
        <v>0</v>
      </c>
      <c r="AT43" s="133"/>
      <c r="AU43" s="277">
        <f>SUM(AT43:AT50)</f>
        <v>0</v>
      </c>
      <c r="AV43" s="151">
        <f t="shared" ref="AV43:AV50" si="3">N43+P43+R43+T43+V43+X43+Z43+AB43+AD43+AF43+AH43+AJ43+AL43+AN43+AP43+AR43+AT43</f>
        <v>55.6</v>
      </c>
      <c r="AW43" s="208">
        <f>SUM(AV43:AV50)</f>
        <v>55.6</v>
      </c>
    </row>
    <row r="44" spans="1:49" ht="15" hidden="1" customHeight="1" x14ac:dyDescent="0.2">
      <c r="A44" s="16"/>
      <c r="B44" s="17"/>
      <c r="D44" s="31"/>
      <c r="F44" s="19"/>
      <c r="H44" s="109"/>
      <c r="I44" s="14" t="s">
        <v>46</v>
      </c>
      <c r="J44" s="14"/>
      <c r="K44" s="15" t="s">
        <v>115</v>
      </c>
      <c r="L44" s="15" t="s">
        <v>116</v>
      </c>
      <c r="M44" s="15" t="s">
        <v>92</v>
      </c>
      <c r="N44" s="133"/>
      <c r="O44" s="203"/>
      <c r="P44" s="133"/>
      <c r="Q44" s="203"/>
      <c r="R44" s="133"/>
      <c r="S44" s="254"/>
      <c r="T44" s="133"/>
      <c r="U44" s="203"/>
      <c r="V44" s="133"/>
      <c r="W44" s="203"/>
      <c r="X44" s="133"/>
      <c r="Y44" s="254"/>
      <c r="Z44" s="133"/>
      <c r="AA44" s="254"/>
      <c r="AB44" s="133"/>
      <c r="AC44" s="254"/>
      <c r="AD44" s="133"/>
      <c r="AE44" s="254"/>
      <c r="AF44" s="133"/>
      <c r="AG44" s="254"/>
      <c r="AH44" s="133"/>
      <c r="AI44" s="254"/>
      <c r="AJ44" s="133"/>
      <c r="AK44" s="254"/>
      <c r="AL44" s="133"/>
      <c r="AM44" s="278"/>
      <c r="AN44" s="133"/>
      <c r="AO44" s="278"/>
      <c r="AP44" s="133"/>
      <c r="AQ44" s="278"/>
      <c r="AR44" s="133"/>
      <c r="AS44" s="278"/>
      <c r="AT44" s="133"/>
      <c r="AU44" s="278"/>
      <c r="AV44" s="152">
        <f t="shared" si="3"/>
        <v>0</v>
      </c>
      <c r="AW44" s="209"/>
    </row>
    <row r="45" spans="1:49" ht="15" customHeight="1" x14ac:dyDescent="0.2">
      <c r="A45" s="123" t="s">
        <v>156</v>
      </c>
      <c r="B45" s="124"/>
      <c r="D45" s="246"/>
      <c r="F45" s="19"/>
      <c r="H45" s="109" t="s">
        <v>2</v>
      </c>
      <c r="I45" s="14" t="s">
        <v>47</v>
      </c>
      <c r="J45" s="87" t="s">
        <v>319</v>
      </c>
      <c r="K45" s="15" t="s">
        <v>196</v>
      </c>
      <c r="L45" s="15" t="s">
        <v>223</v>
      </c>
      <c r="M45" s="15" t="s">
        <v>266</v>
      </c>
      <c r="N45" s="133"/>
      <c r="O45" s="203"/>
      <c r="P45" s="133"/>
      <c r="Q45" s="203"/>
      <c r="R45" s="133"/>
      <c r="S45" s="254"/>
      <c r="T45" s="133"/>
      <c r="U45" s="203"/>
      <c r="V45" s="133"/>
      <c r="W45" s="203"/>
      <c r="X45" s="133"/>
      <c r="Y45" s="254"/>
      <c r="Z45" s="133"/>
      <c r="AA45" s="254"/>
      <c r="AB45" s="133"/>
      <c r="AC45" s="254"/>
      <c r="AD45" s="133"/>
      <c r="AE45" s="254"/>
      <c r="AF45" s="133"/>
      <c r="AG45" s="254"/>
      <c r="AH45" s="133"/>
      <c r="AI45" s="254"/>
      <c r="AJ45" s="133"/>
      <c r="AK45" s="254"/>
      <c r="AL45" s="133"/>
      <c r="AM45" s="278"/>
      <c r="AN45" s="133"/>
      <c r="AO45" s="278"/>
      <c r="AP45" s="133"/>
      <c r="AQ45" s="278"/>
      <c r="AR45" s="133"/>
      <c r="AS45" s="278"/>
      <c r="AT45" s="133"/>
      <c r="AU45" s="278"/>
      <c r="AV45" s="152">
        <f t="shared" si="3"/>
        <v>0</v>
      </c>
      <c r="AW45" s="209"/>
    </row>
    <row r="46" spans="1:49" ht="15" customHeight="1" x14ac:dyDescent="0.2">
      <c r="A46" s="241" t="s">
        <v>135</v>
      </c>
      <c r="B46" s="262"/>
      <c r="D46" s="247"/>
      <c r="F46" s="19"/>
      <c r="H46" s="110" t="s">
        <v>280</v>
      </c>
      <c r="I46" s="14" t="s">
        <v>48</v>
      </c>
      <c r="J46" s="87" t="s">
        <v>319</v>
      </c>
      <c r="K46" s="15" t="s">
        <v>197</v>
      </c>
      <c r="L46" s="15" t="s">
        <v>123</v>
      </c>
      <c r="M46" s="15" t="s">
        <v>228</v>
      </c>
      <c r="N46" s="133"/>
      <c r="O46" s="203"/>
      <c r="P46" s="133"/>
      <c r="Q46" s="203"/>
      <c r="R46" s="133"/>
      <c r="S46" s="254"/>
      <c r="T46" s="133"/>
      <c r="U46" s="203"/>
      <c r="V46" s="133"/>
      <c r="W46" s="203"/>
      <c r="X46" s="133"/>
      <c r="Y46" s="254"/>
      <c r="Z46" s="133"/>
      <c r="AA46" s="254"/>
      <c r="AB46" s="133"/>
      <c r="AC46" s="254"/>
      <c r="AD46" s="133"/>
      <c r="AE46" s="254"/>
      <c r="AF46" s="133"/>
      <c r="AG46" s="254"/>
      <c r="AH46" s="133"/>
      <c r="AI46" s="254"/>
      <c r="AJ46" s="133"/>
      <c r="AK46" s="254"/>
      <c r="AL46" s="133"/>
      <c r="AM46" s="278"/>
      <c r="AN46" s="133"/>
      <c r="AO46" s="278"/>
      <c r="AP46" s="133"/>
      <c r="AQ46" s="278"/>
      <c r="AR46" s="133"/>
      <c r="AS46" s="278"/>
      <c r="AT46" s="133"/>
      <c r="AU46" s="278"/>
      <c r="AV46" s="151">
        <f t="shared" si="3"/>
        <v>0</v>
      </c>
      <c r="AW46" s="209"/>
    </row>
    <row r="47" spans="1:49" ht="15" customHeight="1" x14ac:dyDescent="0.2">
      <c r="A47" s="263"/>
      <c r="B47" s="262"/>
      <c r="D47" s="32"/>
      <c r="F47" s="19"/>
      <c r="H47" s="111"/>
      <c r="I47" s="264" t="s">
        <v>49</v>
      </c>
      <c r="J47" s="87" t="s">
        <v>319</v>
      </c>
      <c r="K47" s="269" t="s">
        <v>290</v>
      </c>
      <c r="L47" s="256" t="s">
        <v>198</v>
      </c>
      <c r="M47" s="256" t="s">
        <v>281</v>
      </c>
      <c r="N47" s="133"/>
      <c r="O47" s="203"/>
      <c r="P47" s="133"/>
      <c r="Q47" s="203"/>
      <c r="R47" s="133"/>
      <c r="S47" s="254"/>
      <c r="T47" s="133"/>
      <c r="U47" s="203"/>
      <c r="V47" s="133"/>
      <c r="W47" s="203"/>
      <c r="X47" s="133"/>
      <c r="Y47" s="254"/>
      <c r="Z47" s="133"/>
      <c r="AA47" s="254"/>
      <c r="AB47" s="133"/>
      <c r="AC47" s="254"/>
      <c r="AD47" s="133"/>
      <c r="AE47" s="254"/>
      <c r="AF47" s="133"/>
      <c r="AG47" s="254"/>
      <c r="AH47" s="133"/>
      <c r="AI47" s="254"/>
      <c r="AJ47" s="133"/>
      <c r="AK47" s="254"/>
      <c r="AL47" s="133"/>
      <c r="AM47" s="278"/>
      <c r="AN47" s="133"/>
      <c r="AO47" s="278"/>
      <c r="AP47" s="133"/>
      <c r="AQ47" s="278"/>
      <c r="AR47" s="133"/>
      <c r="AS47" s="278"/>
      <c r="AT47" s="133"/>
      <c r="AU47" s="278"/>
      <c r="AV47" s="152">
        <f t="shared" si="3"/>
        <v>0</v>
      </c>
      <c r="AW47" s="209"/>
    </row>
    <row r="48" spans="1:49" ht="15" hidden="1" customHeight="1" x14ac:dyDescent="0.2">
      <c r="A48" s="84"/>
      <c r="B48" s="83"/>
      <c r="D48" s="32"/>
      <c r="F48" s="19"/>
      <c r="H48" s="111"/>
      <c r="I48" s="268"/>
      <c r="J48" s="171"/>
      <c r="K48" s="270"/>
      <c r="L48" s="270"/>
      <c r="M48" s="272"/>
      <c r="N48" s="133"/>
      <c r="O48" s="203"/>
      <c r="P48" s="133"/>
      <c r="Q48" s="203"/>
      <c r="R48" s="133"/>
      <c r="S48" s="254"/>
      <c r="T48" s="133"/>
      <c r="U48" s="203"/>
      <c r="V48" s="133"/>
      <c r="W48" s="203"/>
      <c r="X48" s="133"/>
      <c r="Y48" s="254"/>
      <c r="Z48" s="133"/>
      <c r="AA48" s="254"/>
      <c r="AB48" s="133"/>
      <c r="AC48" s="254"/>
      <c r="AD48" s="133"/>
      <c r="AE48" s="254"/>
      <c r="AF48" s="133"/>
      <c r="AG48" s="254"/>
      <c r="AH48" s="133"/>
      <c r="AI48" s="254"/>
      <c r="AJ48" s="133"/>
      <c r="AK48" s="254"/>
      <c r="AL48" s="133"/>
      <c r="AM48" s="278"/>
      <c r="AN48" s="133"/>
      <c r="AO48" s="278"/>
      <c r="AP48" s="133"/>
      <c r="AQ48" s="278"/>
      <c r="AR48" s="133"/>
      <c r="AS48" s="278"/>
      <c r="AT48" s="133"/>
      <c r="AU48" s="278"/>
      <c r="AV48" s="152">
        <f t="shared" si="3"/>
        <v>0</v>
      </c>
      <c r="AW48" s="209"/>
    </row>
    <row r="49" spans="1:49" ht="15" hidden="1" customHeight="1" x14ac:dyDescent="0.2">
      <c r="A49" s="16"/>
      <c r="B49" s="17"/>
      <c r="D49" s="18"/>
      <c r="F49" s="19"/>
      <c r="H49" s="111"/>
      <c r="I49" s="14" t="s">
        <v>50</v>
      </c>
      <c r="J49" s="14"/>
      <c r="K49" s="15" t="s">
        <v>83</v>
      </c>
      <c r="L49" s="15" t="s">
        <v>87</v>
      </c>
      <c r="M49" s="15" t="s">
        <v>229</v>
      </c>
      <c r="N49" s="133"/>
      <c r="O49" s="203"/>
      <c r="P49" s="133"/>
      <c r="Q49" s="203"/>
      <c r="R49" s="133"/>
      <c r="S49" s="254"/>
      <c r="T49" s="133"/>
      <c r="U49" s="203"/>
      <c r="V49" s="133"/>
      <c r="W49" s="203"/>
      <c r="X49" s="133"/>
      <c r="Y49" s="254"/>
      <c r="Z49" s="133"/>
      <c r="AA49" s="254"/>
      <c r="AB49" s="133"/>
      <c r="AC49" s="254"/>
      <c r="AD49" s="133"/>
      <c r="AE49" s="254"/>
      <c r="AF49" s="133"/>
      <c r="AG49" s="254"/>
      <c r="AH49" s="133"/>
      <c r="AI49" s="254"/>
      <c r="AJ49" s="133"/>
      <c r="AK49" s="254"/>
      <c r="AL49" s="133"/>
      <c r="AM49" s="278"/>
      <c r="AN49" s="133"/>
      <c r="AO49" s="278"/>
      <c r="AP49" s="133"/>
      <c r="AQ49" s="278"/>
      <c r="AR49" s="133"/>
      <c r="AS49" s="278"/>
      <c r="AT49" s="133"/>
      <c r="AU49" s="278"/>
      <c r="AV49" s="152">
        <f t="shared" si="3"/>
        <v>0</v>
      </c>
      <c r="AW49" s="209"/>
    </row>
    <row r="50" spans="1:49" ht="15" customHeight="1" thickBot="1" x14ac:dyDescent="0.25">
      <c r="A50" s="16"/>
      <c r="B50" s="17"/>
      <c r="D50" s="18"/>
      <c r="F50" s="19"/>
      <c r="H50" s="112"/>
      <c r="I50" s="14" t="s">
        <v>51</v>
      </c>
      <c r="J50" s="87" t="s">
        <v>319</v>
      </c>
      <c r="K50" s="15" t="s">
        <v>199</v>
      </c>
      <c r="L50" s="15" t="s">
        <v>86</v>
      </c>
      <c r="M50" s="15" t="s">
        <v>267</v>
      </c>
      <c r="N50" s="133"/>
      <c r="O50" s="204"/>
      <c r="P50" s="133"/>
      <c r="Q50" s="204"/>
      <c r="R50" s="133"/>
      <c r="S50" s="255"/>
      <c r="T50" s="133"/>
      <c r="U50" s="204"/>
      <c r="V50" s="133"/>
      <c r="W50" s="204"/>
      <c r="X50" s="133"/>
      <c r="Y50" s="255"/>
      <c r="Z50" s="133"/>
      <c r="AA50" s="255"/>
      <c r="AB50" s="133"/>
      <c r="AC50" s="255"/>
      <c r="AD50" s="133"/>
      <c r="AE50" s="255"/>
      <c r="AF50" s="133"/>
      <c r="AG50" s="255"/>
      <c r="AH50" s="133"/>
      <c r="AI50" s="255"/>
      <c r="AJ50" s="133"/>
      <c r="AK50" s="255"/>
      <c r="AL50" s="133"/>
      <c r="AM50" s="279"/>
      <c r="AN50" s="133"/>
      <c r="AO50" s="279"/>
      <c r="AP50" s="133"/>
      <c r="AQ50" s="279"/>
      <c r="AR50" s="133"/>
      <c r="AS50" s="279"/>
      <c r="AT50" s="133"/>
      <c r="AU50" s="279"/>
      <c r="AV50" s="152">
        <f t="shared" si="3"/>
        <v>0</v>
      </c>
      <c r="AW50" s="210"/>
    </row>
    <row r="51" spans="1:49" ht="15" hidden="1" customHeight="1" x14ac:dyDescent="0.2">
      <c r="A51" s="16"/>
      <c r="B51" s="17"/>
      <c r="D51" s="18"/>
      <c r="F51" s="19"/>
      <c r="H51" s="20"/>
      <c r="I51" s="14" t="s">
        <v>64</v>
      </c>
      <c r="J51" s="14"/>
      <c r="K51" s="15" t="s">
        <v>84</v>
      </c>
      <c r="L51" s="29" t="s">
        <v>122</v>
      </c>
      <c r="M51" s="15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41"/>
      <c r="AW51" s="142"/>
    </row>
    <row r="52" spans="1:49" ht="15" customHeight="1" thickBot="1" x14ac:dyDescent="0.25">
      <c r="A52" s="16"/>
      <c r="B52" s="17"/>
      <c r="D52" s="18"/>
      <c r="F52" s="19"/>
      <c r="I52" s="79"/>
      <c r="J52" s="79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41"/>
      <c r="AW52" s="142"/>
    </row>
    <row r="53" spans="1:49" ht="15" customHeight="1" x14ac:dyDescent="0.2">
      <c r="A53" s="16"/>
      <c r="B53" s="17"/>
      <c r="D53" s="18"/>
      <c r="F53" s="19"/>
      <c r="H53" s="113" t="s">
        <v>142</v>
      </c>
      <c r="I53" s="14" t="s">
        <v>52</v>
      </c>
      <c r="J53" s="87" t="s">
        <v>319</v>
      </c>
      <c r="K53" s="15" t="s">
        <v>117</v>
      </c>
      <c r="L53" s="15" t="s">
        <v>121</v>
      </c>
      <c r="M53" s="15" t="s">
        <v>251</v>
      </c>
      <c r="N53" s="133"/>
      <c r="O53" s="253"/>
      <c r="P53" s="133"/>
      <c r="Q53" s="253"/>
      <c r="R53" s="133"/>
      <c r="S53" s="253"/>
      <c r="T53" s="133"/>
      <c r="U53" s="253"/>
      <c r="V53" s="133"/>
      <c r="W53" s="253"/>
      <c r="X53" s="133"/>
      <c r="Y53" s="253"/>
      <c r="Z53" s="133"/>
      <c r="AA53" s="253"/>
      <c r="AB53" s="133"/>
      <c r="AC53" s="253"/>
      <c r="AD53" s="133"/>
      <c r="AE53" s="253"/>
      <c r="AF53" s="133"/>
      <c r="AG53" s="253"/>
      <c r="AH53" s="133"/>
      <c r="AI53" s="253"/>
      <c r="AJ53" s="133"/>
      <c r="AK53" s="253"/>
      <c r="AL53" s="133"/>
      <c r="AM53" s="277"/>
      <c r="AN53" s="133">
        <v>94.9</v>
      </c>
      <c r="AO53" s="277">
        <f>SUM(AN53:AN61)</f>
        <v>159.9</v>
      </c>
      <c r="AP53" s="133"/>
      <c r="AQ53" s="277"/>
      <c r="AR53" s="133"/>
      <c r="AS53" s="277"/>
      <c r="AT53" s="133"/>
      <c r="AU53" s="277"/>
      <c r="AV53" s="153">
        <f t="shared" ref="AV53:AV68" si="4">N53+P53+R53+T53+V53+X53+Z53+AB53+AD53+AF53+AH53+AJ53+AL53+AN53+AP53+AR53+AT53</f>
        <v>94.9</v>
      </c>
      <c r="AW53" s="211">
        <f>SUM(AV53:AV61)</f>
        <v>159.9</v>
      </c>
    </row>
    <row r="54" spans="1:49" ht="15" hidden="1" customHeight="1" x14ac:dyDescent="0.2">
      <c r="A54" s="16"/>
      <c r="B54" s="17"/>
      <c r="D54" s="18"/>
      <c r="F54" s="19"/>
      <c r="H54" s="114"/>
      <c r="I54" s="14" t="s">
        <v>53</v>
      </c>
      <c r="J54" s="14"/>
      <c r="K54" s="15" t="s">
        <v>201</v>
      </c>
      <c r="L54" s="15" t="s">
        <v>120</v>
      </c>
      <c r="M54" s="15"/>
      <c r="N54" s="133"/>
      <c r="O54" s="254"/>
      <c r="P54" s="133"/>
      <c r="Q54" s="254"/>
      <c r="R54" s="133"/>
      <c r="S54" s="254"/>
      <c r="T54" s="133"/>
      <c r="U54" s="254"/>
      <c r="V54" s="133"/>
      <c r="W54" s="254"/>
      <c r="X54" s="133"/>
      <c r="Y54" s="254"/>
      <c r="Z54" s="133"/>
      <c r="AA54" s="254"/>
      <c r="AB54" s="133"/>
      <c r="AC54" s="254"/>
      <c r="AD54" s="133"/>
      <c r="AE54" s="254"/>
      <c r="AF54" s="133"/>
      <c r="AG54" s="254"/>
      <c r="AH54" s="133"/>
      <c r="AI54" s="254"/>
      <c r="AJ54" s="133"/>
      <c r="AK54" s="254"/>
      <c r="AL54" s="133"/>
      <c r="AM54" s="278"/>
      <c r="AN54" s="133"/>
      <c r="AO54" s="278"/>
      <c r="AP54" s="133"/>
      <c r="AQ54" s="278"/>
      <c r="AR54" s="133"/>
      <c r="AS54" s="278"/>
      <c r="AT54" s="133"/>
      <c r="AU54" s="278"/>
      <c r="AV54" s="153">
        <f t="shared" si="4"/>
        <v>0</v>
      </c>
      <c r="AW54" s="212"/>
    </row>
    <row r="55" spans="1:49" ht="15" hidden="1" customHeight="1" x14ac:dyDescent="0.2">
      <c r="A55" s="16"/>
      <c r="B55" s="17"/>
      <c r="D55" s="18"/>
      <c r="F55" s="19"/>
      <c r="H55" s="115"/>
      <c r="I55" s="14" t="s">
        <v>54</v>
      </c>
      <c r="J55" s="14"/>
      <c r="K55" s="15" t="s">
        <v>118</v>
      </c>
      <c r="L55" s="15" t="s">
        <v>258</v>
      </c>
      <c r="M55" s="15"/>
      <c r="N55" s="133"/>
      <c r="O55" s="254"/>
      <c r="P55" s="133"/>
      <c r="Q55" s="254"/>
      <c r="R55" s="133"/>
      <c r="S55" s="254"/>
      <c r="T55" s="133"/>
      <c r="U55" s="254"/>
      <c r="V55" s="133"/>
      <c r="W55" s="254"/>
      <c r="X55" s="133"/>
      <c r="Y55" s="254"/>
      <c r="Z55" s="133"/>
      <c r="AA55" s="254"/>
      <c r="AB55" s="133"/>
      <c r="AC55" s="254"/>
      <c r="AD55" s="133"/>
      <c r="AE55" s="254"/>
      <c r="AF55" s="133"/>
      <c r="AG55" s="254"/>
      <c r="AH55" s="133"/>
      <c r="AI55" s="254"/>
      <c r="AJ55" s="133"/>
      <c r="AK55" s="254"/>
      <c r="AL55" s="133"/>
      <c r="AM55" s="278"/>
      <c r="AN55" s="133"/>
      <c r="AO55" s="278"/>
      <c r="AP55" s="133"/>
      <c r="AQ55" s="278"/>
      <c r="AR55" s="133"/>
      <c r="AS55" s="278"/>
      <c r="AT55" s="133"/>
      <c r="AU55" s="278"/>
      <c r="AV55" s="153">
        <f t="shared" si="4"/>
        <v>0</v>
      </c>
      <c r="AW55" s="212"/>
    </row>
    <row r="56" spans="1:49" ht="15" hidden="1" customHeight="1" x14ac:dyDescent="0.2">
      <c r="A56" s="16"/>
      <c r="B56" s="17"/>
      <c r="D56" s="18"/>
      <c r="F56" s="19"/>
      <c r="H56" s="115"/>
      <c r="I56" s="14" t="s">
        <v>55</v>
      </c>
      <c r="J56" s="14"/>
      <c r="K56" s="15" t="s">
        <v>202</v>
      </c>
      <c r="L56" s="15" t="s">
        <v>203</v>
      </c>
      <c r="M56" s="15"/>
      <c r="N56" s="133"/>
      <c r="O56" s="254"/>
      <c r="P56" s="133"/>
      <c r="Q56" s="254"/>
      <c r="R56" s="133"/>
      <c r="S56" s="254"/>
      <c r="T56" s="133"/>
      <c r="U56" s="254"/>
      <c r="V56" s="133"/>
      <c r="W56" s="254"/>
      <c r="X56" s="133"/>
      <c r="Y56" s="254"/>
      <c r="Z56" s="133"/>
      <c r="AA56" s="254"/>
      <c r="AB56" s="133"/>
      <c r="AC56" s="254"/>
      <c r="AD56" s="133"/>
      <c r="AE56" s="254"/>
      <c r="AF56" s="133"/>
      <c r="AG56" s="254"/>
      <c r="AH56" s="133"/>
      <c r="AI56" s="254"/>
      <c r="AJ56" s="133"/>
      <c r="AK56" s="254"/>
      <c r="AL56" s="133"/>
      <c r="AM56" s="278"/>
      <c r="AN56" s="133"/>
      <c r="AO56" s="278"/>
      <c r="AP56" s="133"/>
      <c r="AQ56" s="278"/>
      <c r="AR56" s="133"/>
      <c r="AS56" s="278"/>
      <c r="AT56" s="133"/>
      <c r="AU56" s="278"/>
      <c r="AV56" s="153">
        <f t="shared" si="4"/>
        <v>0</v>
      </c>
      <c r="AW56" s="212"/>
    </row>
    <row r="57" spans="1:49" ht="15" hidden="1" customHeight="1" x14ac:dyDescent="0.2">
      <c r="A57" s="16"/>
      <c r="B57" s="17"/>
      <c r="D57" s="18"/>
      <c r="F57" s="19"/>
      <c r="H57" s="115"/>
      <c r="I57" s="14" t="s">
        <v>56</v>
      </c>
      <c r="J57" s="14"/>
      <c r="K57" s="15" t="s">
        <v>60</v>
      </c>
      <c r="L57" s="15" t="s">
        <v>205</v>
      </c>
      <c r="M57" s="15"/>
      <c r="N57" s="133"/>
      <c r="O57" s="254"/>
      <c r="P57" s="133"/>
      <c r="Q57" s="254"/>
      <c r="R57" s="133"/>
      <c r="S57" s="254"/>
      <c r="T57" s="133"/>
      <c r="U57" s="254"/>
      <c r="V57" s="133"/>
      <c r="W57" s="254"/>
      <c r="X57" s="133"/>
      <c r="Y57" s="254"/>
      <c r="Z57" s="133"/>
      <c r="AA57" s="254"/>
      <c r="AB57" s="133"/>
      <c r="AC57" s="254"/>
      <c r="AD57" s="133"/>
      <c r="AE57" s="254"/>
      <c r="AF57" s="133"/>
      <c r="AG57" s="254"/>
      <c r="AH57" s="133"/>
      <c r="AI57" s="254"/>
      <c r="AJ57" s="133"/>
      <c r="AK57" s="254"/>
      <c r="AL57" s="133"/>
      <c r="AM57" s="278"/>
      <c r="AN57" s="133"/>
      <c r="AO57" s="278"/>
      <c r="AP57" s="133"/>
      <c r="AQ57" s="278"/>
      <c r="AR57" s="133"/>
      <c r="AS57" s="278"/>
      <c r="AT57" s="133"/>
      <c r="AU57" s="278"/>
      <c r="AV57" s="153">
        <f t="shared" si="4"/>
        <v>0</v>
      </c>
      <c r="AW57" s="212"/>
    </row>
    <row r="58" spans="1:49" ht="15" hidden="1" customHeight="1" x14ac:dyDescent="0.2">
      <c r="A58" s="16"/>
      <c r="B58" s="17"/>
      <c r="D58" s="18"/>
      <c r="F58" s="19"/>
      <c r="H58" s="115"/>
      <c r="I58" s="14" t="s">
        <v>57</v>
      </c>
      <c r="J58" s="14"/>
      <c r="K58" s="15" t="s">
        <v>119</v>
      </c>
      <c r="L58" s="15" t="s">
        <v>206</v>
      </c>
      <c r="M58" s="15"/>
      <c r="N58" s="133"/>
      <c r="O58" s="254"/>
      <c r="P58" s="133"/>
      <c r="Q58" s="254"/>
      <c r="R58" s="133"/>
      <c r="S58" s="254"/>
      <c r="T58" s="133"/>
      <c r="U58" s="254"/>
      <c r="V58" s="133"/>
      <c r="W58" s="254"/>
      <c r="X58" s="133"/>
      <c r="Y58" s="254"/>
      <c r="Z58" s="133"/>
      <c r="AA58" s="254"/>
      <c r="AB58" s="133"/>
      <c r="AC58" s="254"/>
      <c r="AD58" s="133"/>
      <c r="AE58" s="254"/>
      <c r="AF58" s="133"/>
      <c r="AG58" s="254"/>
      <c r="AH58" s="133"/>
      <c r="AI58" s="254"/>
      <c r="AJ58" s="133"/>
      <c r="AK58" s="254"/>
      <c r="AL58" s="133"/>
      <c r="AM58" s="278"/>
      <c r="AN58" s="133"/>
      <c r="AO58" s="278"/>
      <c r="AP58" s="133"/>
      <c r="AQ58" s="278"/>
      <c r="AR58" s="133"/>
      <c r="AS58" s="278"/>
      <c r="AT58" s="133"/>
      <c r="AU58" s="278"/>
      <c r="AV58" s="153">
        <f t="shared" si="4"/>
        <v>0</v>
      </c>
      <c r="AW58" s="212"/>
    </row>
    <row r="59" spans="1:49" ht="15" customHeight="1" x14ac:dyDescent="0.2">
      <c r="A59" s="16"/>
      <c r="B59" s="17"/>
      <c r="D59" s="18"/>
      <c r="F59" s="19"/>
      <c r="H59" s="114" t="s">
        <v>275</v>
      </c>
      <c r="I59" s="14" t="s">
        <v>58</v>
      </c>
      <c r="J59" s="87" t="s">
        <v>319</v>
      </c>
      <c r="K59" s="15" t="s">
        <v>89</v>
      </c>
      <c r="L59" s="15" t="s">
        <v>128</v>
      </c>
      <c r="M59" s="15"/>
      <c r="N59" s="133"/>
      <c r="O59" s="254"/>
      <c r="P59" s="133"/>
      <c r="Q59" s="254"/>
      <c r="R59" s="133"/>
      <c r="S59" s="254"/>
      <c r="T59" s="133"/>
      <c r="U59" s="254"/>
      <c r="V59" s="133"/>
      <c r="W59" s="254"/>
      <c r="X59" s="133"/>
      <c r="Y59" s="254"/>
      <c r="Z59" s="133"/>
      <c r="AA59" s="254"/>
      <c r="AB59" s="133"/>
      <c r="AC59" s="254"/>
      <c r="AD59" s="133"/>
      <c r="AE59" s="254"/>
      <c r="AF59" s="133"/>
      <c r="AG59" s="254"/>
      <c r="AH59" s="133"/>
      <c r="AI59" s="254"/>
      <c r="AJ59" s="133"/>
      <c r="AK59" s="254"/>
      <c r="AL59" s="133"/>
      <c r="AM59" s="278"/>
      <c r="AN59" s="133">
        <v>34.4</v>
      </c>
      <c r="AO59" s="278"/>
      <c r="AP59" s="133"/>
      <c r="AQ59" s="278"/>
      <c r="AR59" s="133"/>
      <c r="AS59" s="278"/>
      <c r="AT59" s="133"/>
      <c r="AU59" s="278"/>
      <c r="AV59" s="153">
        <f t="shared" si="4"/>
        <v>34.4</v>
      </c>
      <c r="AW59" s="212"/>
    </row>
    <row r="60" spans="1:49" ht="15" hidden="1" customHeight="1" x14ac:dyDescent="0.2">
      <c r="A60" s="16"/>
      <c r="B60" s="17"/>
      <c r="D60" s="18"/>
      <c r="F60" s="19"/>
      <c r="H60" s="115"/>
      <c r="I60" s="14" t="s">
        <v>59</v>
      </c>
      <c r="J60" s="14"/>
      <c r="K60" s="15" t="s">
        <v>93</v>
      </c>
      <c r="L60" s="15" t="s">
        <v>127</v>
      </c>
      <c r="M60" s="15"/>
      <c r="N60" s="133"/>
      <c r="O60" s="254"/>
      <c r="P60" s="133"/>
      <c r="Q60" s="254"/>
      <c r="R60" s="133"/>
      <c r="S60" s="254"/>
      <c r="T60" s="133"/>
      <c r="U60" s="254"/>
      <c r="V60" s="133"/>
      <c r="W60" s="254"/>
      <c r="X60" s="133"/>
      <c r="Y60" s="254"/>
      <c r="Z60" s="133"/>
      <c r="AA60" s="254"/>
      <c r="AB60" s="133"/>
      <c r="AC60" s="254"/>
      <c r="AD60" s="133"/>
      <c r="AE60" s="254"/>
      <c r="AF60" s="133"/>
      <c r="AG60" s="254"/>
      <c r="AH60" s="133"/>
      <c r="AI60" s="254"/>
      <c r="AJ60" s="133"/>
      <c r="AK60" s="254"/>
      <c r="AL60" s="133"/>
      <c r="AM60" s="278"/>
      <c r="AN60" s="133"/>
      <c r="AO60" s="278"/>
      <c r="AP60" s="133"/>
      <c r="AQ60" s="278"/>
      <c r="AR60" s="133"/>
      <c r="AS60" s="278"/>
      <c r="AT60" s="133"/>
      <c r="AU60" s="278"/>
      <c r="AV60" s="153">
        <f t="shared" si="4"/>
        <v>0</v>
      </c>
      <c r="AW60" s="212"/>
    </row>
    <row r="61" spans="1:49" ht="15" customHeight="1" thickBot="1" x14ac:dyDescent="0.25">
      <c r="A61" s="16"/>
      <c r="B61" s="17"/>
      <c r="D61" s="18"/>
      <c r="F61" s="19"/>
      <c r="H61" s="116"/>
      <c r="I61" s="14" t="s">
        <v>204</v>
      </c>
      <c r="J61" s="87" t="s">
        <v>319</v>
      </c>
      <c r="K61" s="15" t="s">
        <v>248</v>
      </c>
      <c r="L61" s="15" t="s">
        <v>61</v>
      </c>
      <c r="M61" s="15"/>
      <c r="N61" s="133"/>
      <c r="O61" s="255"/>
      <c r="P61" s="133"/>
      <c r="Q61" s="255"/>
      <c r="R61" s="133"/>
      <c r="S61" s="255"/>
      <c r="T61" s="133"/>
      <c r="U61" s="255"/>
      <c r="V61" s="133"/>
      <c r="W61" s="255"/>
      <c r="X61" s="133"/>
      <c r="Y61" s="255"/>
      <c r="Z61" s="133"/>
      <c r="AA61" s="255"/>
      <c r="AB61" s="133"/>
      <c r="AC61" s="255"/>
      <c r="AD61" s="133"/>
      <c r="AE61" s="255"/>
      <c r="AF61" s="133"/>
      <c r="AG61" s="255"/>
      <c r="AH61" s="133"/>
      <c r="AI61" s="255"/>
      <c r="AJ61" s="133"/>
      <c r="AK61" s="255"/>
      <c r="AL61" s="133"/>
      <c r="AM61" s="279"/>
      <c r="AN61" s="133">
        <v>30.6</v>
      </c>
      <c r="AO61" s="279"/>
      <c r="AP61" s="133"/>
      <c r="AQ61" s="279"/>
      <c r="AR61" s="133"/>
      <c r="AS61" s="279"/>
      <c r="AT61" s="133"/>
      <c r="AU61" s="279"/>
      <c r="AV61" s="153">
        <f t="shared" si="4"/>
        <v>30.6</v>
      </c>
      <c r="AW61" s="213"/>
    </row>
    <row r="62" spans="1:49" ht="15" customHeight="1" thickBot="1" x14ac:dyDescent="0.25">
      <c r="A62" s="16"/>
      <c r="B62" s="17"/>
      <c r="D62" s="18"/>
      <c r="F62" s="19"/>
      <c r="I62" s="79"/>
      <c r="J62" s="79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41"/>
      <c r="AW62" s="142"/>
    </row>
    <row r="63" spans="1:49" ht="15" customHeight="1" x14ac:dyDescent="0.2">
      <c r="A63" s="16"/>
      <c r="B63" s="17"/>
      <c r="D63" s="18"/>
      <c r="F63" s="19"/>
      <c r="H63" s="117" t="s">
        <v>143</v>
      </c>
      <c r="I63" s="14" t="s">
        <v>3</v>
      </c>
      <c r="J63" s="14"/>
      <c r="K63" s="22" t="s">
        <v>74</v>
      </c>
      <c r="L63" s="15" t="s">
        <v>270</v>
      </c>
      <c r="M63" s="15" t="s">
        <v>238</v>
      </c>
      <c r="N63" s="133"/>
      <c r="O63" s="202">
        <f>SUM(N63:N69)</f>
        <v>1793.5</v>
      </c>
      <c r="P63" s="133"/>
      <c r="Q63" s="202">
        <f>SUM(P63:P69)</f>
        <v>1814.4</v>
      </c>
      <c r="R63" s="133"/>
      <c r="S63" s="202">
        <f>SUM(R63:R69)</f>
        <v>1518.3</v>
      </c>
      <c r="T63" s="133">
        <v>57.5</v>
      </c>
      <c r="U63" s="202">
        <f>SUM(T63:T69)</f>
        <v>178.5</v>
      </c>
      <c r="V63" s="133">
        <v>70.3</v>
      </c>
      <c r="W63" s="202">
        <f>SUM(V63:V69)</f>
        <v>186.89999999999998</v>
      </c>
      <c r="X63" s="133">
        <v>48.3</v>
      </c>
      <c r="Y63" s="202">
        <f>SUM(X63:X69)</f>
        <v>48.3</v>
      </c>
      <c r="Z63" s="133">
        <v>51.2</v>
      </c>
      <c r="AA63" s="202">
        <f>SUM(Z63:Z69)</f>
        <v>51.2</v>
      </c>
      <c r="AB63" s="133">
        <v>49.2</v>
      </c>
      <c r="AC63" s="202">
        <f>SUM(AB63:AB69)</f>
        <v>49.2</v>
      </c>
      <c r="AD63" s="133">
        <v>53.1</v>
      </c>
      <c r="AE63" s="202">
        <f>SUM(AD63:AD69)</f>
        <v>53.1</v>
      </c>
      <c r="AF63" s="133">
        <v>48.5</v>
      </c>
      <c r="AG63" s="202">
        <f>SUM(AF63:AF69)</f>
        <v>48.5</v>
      </c>
      <c r="AH63" s="133">
        <v>47.3</v>
      </c>
      <c r="AI63" s="202">
        <f>SUM(AH63:AH69)</f>
        <v>47.3</v>
      </c>
      <c r="AJ63" s="133">
        <v>47.3</v>
      </c>
      <c r="AK63" s="202">
        <f>SUM(AJ63:AJ69)</f>
        <v>47.3</v>
      </c>
      <c r="AL63" s="133">
        <v>47.9</v>
      </c>
      <c r="AM63" s="220">
        <f>SUM(AL63:AL69)</f>
        <v>47.9</v>
      </c>
      <c r="AN63" s="133">
        <v>21.7</v>
      </c>
      <c r="AO63" s="220">
        <f>SUM(AN63:AN69)</f>
        <v>21.7</v>
      </c>
      <c r="AP63" s="133">
        <v>21.7</v>
      </c>
      <c r="AQ63" s="220">
        <f>SUM(AP63:AP69)</f>
        <v>21.7</v>
      </c>
      <c r="AR63" s="133">
        <v>21.7</v>
      </c>
      <c r="AS63" s="220">
        <f>SUM(AR63:AR69)</f>
        <v>21.7</v>
      </c>
      <c r="AT63" s="133"/>
      <c r="AU63" s="282">
        <f>SUM(AT63:AT69)</f>
        <v>0</v>
      </c>
      <c r="AV63" s="162">
        <f t="shared" si="4"/>
        <v>585.70000000000016</v>
      </c>
      <c r="AW63" s="214">
        <f>SUM(AV63:AV69)</f>
        <v>5949.5</v>
      </c>
    </row>
    <row r="64" spans="1:49" ht="15" customHeight="1" x14ac:dyDescent="0.2">
      <c r="A64" s="16"/>
      <c r="B64" s="122"/>
      <c r="D64" s="18"/>
      <c r="F64" s="19"/>
      <c r="H64" s="118" t="s">
        <v>168</v>
      </c>
      <c r="I64" s="14" t="s">
        <v>4</v>
      </c>
      <c r="J64" s="14"/>
      <c r="K64" s="22" t="s">
        <v>207</v>
      </c>
      <c r="L64" s="15" t="s">
        <v>259</v>
      </c>
      <c r="M64" s="15" t="s">
        <v>237</v>
      </c>
      <c r="N64" s="133"/>
      <c r="O64" s="203"/>
      <c r="P64" s="133"/>
      <c r="Q64" s="203"/>
      <c r="R64" s="133"/>
      <c r="S64" s="203"/>
      <c r="T64" s="133">
        <v>72</v>
      </c>
      <c r="U64" s="203"/>
      <c r="V64" s="133"/>
      <c r="W64" s="203"/>
      <c r="X64" s="133"/>
      <c r="Y64" s="203"/>
      <c r="Z64" s="133"/>
      <c r="AA64" s="203"/>
      <c r="AB64" s="133"/>
      <c r="AC64" s="203"/>
      <c r="AD64" s="133"/>
      <c r="AE64" s="203"/>
      <c r="AF64" s="133"/>
      <c r="AG64" s="203"/>
      <c r="AH64" s="133"/>
      <c r="AI64" s="203"/>
      <c r="AJ64" s="133"/>
      <c r="AK64" s="203"/>
      <c r="AL64" s="133"/>
      <c r="AM64" s="275"/>
      <c r="AN64" s="133"/>
      <c r="AO64" s="275"/>
      <c r="AP64" s="133"/>
      <c r="AQ64" s="275"/>
      <c r="AR64" s="133"/>
      <c r="AS64" s="275"/>
      <c r="AT64" s="133"/>
      <c r="AU64" s="283"/>
      <c r="AV64" s="162">
        <f t="shared" si="4"/>
        <v>72</v>
      </c>
      <c r="AW64" s="215"/>
    </row>
    <row r="65" spans="1:49" ht="15" customHeight="1" x14ac:dyDescent="0.2">
      <c r="A65" s="16"/>
      <c r="B65" s="17"/>
      <c r="D65" s="18"/>
      <c r="F65" s="19"/>
      <c r="H65" s="118" t="s">
        <v>61</v>
      </c>
      <c r="I65" s="14" t="s">
        <v>5</v>
      </c>
      <c r="J65" s="14"/>
      <c r="K65" s="22" t="s">
        <v>208</v>
      </c>
      <c r="L65" s="15" t="s">
        <v>261</v>
      </c>
      <c r="M65" s="15" t="s">
        <v>250</v>
      </c>
      <c r="N65" s="133"/>
      <c r="O65" s="203"/>
      <c r="P65" s="133"/>
      <c r="Q65" s="203"/>
      <c r="R65" s="133"/>
      <c r="S65" s="203"/>
      <c r="T65" s="133">
        <v>49</v>
      </c>
      <c r="U65" s="203"/>
      <c r="V65" s="133"/>
      <c r="W65" s="203"/>
      <c r="X65" s="133"/>
      <c r="Y65" s="203"/>
      <c r="Z65" s="133"/>
      <c r="AA65" s="203"/>
      <c r="AB65" s="133"/>
      <c r="AC65" s="203"/>
      <c r="AD65" s="133"/>
      <c r="AE65" s="203"/>
      <c r="AF65" s="133"/>
      <c r="AG65" s="203"/>
      <c r="AH65" s="133"/>
      <c r="AI65" s="203"/>
      <c r="AJ65" s="133"/>
      <c r="AK65" s="203"/>
      <c r="AL65" s="133"/>
      <c r="AM65" s="275"/>
      <c r="AN65" s="133"/>
      <c r="AO65" s="275"/>
      <c r="AP65" s="133"/>
      <c r="AQ65" s="275"/>
      <c r="AR65" s="133"/>
      <c r="AS65" s="275"/>
      <c r="AT65" s="133"/>
      <c r="AU65" s="283"/>
      <c r="AV65" s="162">
        <f t="shared" si="4"/>
        <v>49</v>
      </c>
      <c r="AW65" s="215"/>
    </row>
    <row r="66" spans="1:49" ht="15" customHeight="1" x14ac:dyDescent="0.2">
      <c r="A66" s="16"/>
      <c r="B66" s="17"/>
      <c r="D66" s="18"/>
      <c r="F66" s="19"/>
      <c r="H66" s="119"/>
      <c r="I66" s="14" t="s">
        <v>6</v>
      </c>
      <c r="J66" s="14"/>
      <c r="K66" s="22" t="s">
        <v>161</v>
      </c>
      <c r="L66" s="15" t="s">
        <v>260</v>
      </c>
      <c r="M66" s="15" t="s">
        <v>238</v>
      </c>
      <c r="N66" s="133">
        <v>1793.5</v>
      </c>
      <c r="O66" s="203"/>
      <c r="P66" s="133">
        <v>1814.4</v>
      </c>
      <c r="Q66" s="203"/>
      <c r="R66" s="133">
        <v>1518.3</v>
      </c>
      <c r="S66" s="203"/>
      <c r="T66" s="133"/>
      <c r="U66" s="203"/>
      <c r="V66" s="133"/>
      <c r="W66" s="203"/>
      <c r="X66" s="133"/>
      <c r="Y66" s="203"/>
      <c r="Z66" s="133"/>
      <c r="AA66" s="203"/>
      <c r="AB66" s="133"/>
      <c r="AC66" s="203"/>
      <c r="AD66" s="133"/>
      <c r="AE66" s="203"/>
      <c r="AF66" s="133"/>
      <c r="AG66" s="203"/>
      <c r="AH66" s="133"/>
      <c r="AI66" s="203"/>
      <c r="AJ66" s="133"/>
      <c r="AK66" s="203"/>
      <c r="AL66" s="133"/>
      <c r="AM66" s="275"/>
      <c r="AN66" s="133"/>
      <c r="AO66" s="275"/>
      <c r="AP66" s="133"/>
      <c r="AQ66" s="275"/>
      <c r="AR66" s="133"/>
      <c r="AS66" s="275"/>
      <c r="AT66" s="133"/>
      <c r="AU66" s="283"/>
      <c r="AV66" s="162">
        <f t="shared" si="4"/>
        <v>5126.2</v>
      </c>
      <c r="AW66" s="215"/>
    </row>
    <row r="67" spans="1:49" ht="15" hidden="1" customHeight="1" x14ac:dyDescent="0.2">
      <c r="A67" s="16"/>
      <c r="B67" s="17"/>
      <c r="D67" s="18"/>
      <c r="F67" s="19"/>
      <c r="H67" s="119"/>
      <c r="I67" s="14" t="s">
        <v>7</v>
      </c>
      <c r="J67" s="14"/>
      <c r="K67" s="22" t="s">
        <v>210</v>
      </c>
      <c r="L67" s="15" t="s">
        <v>209</v>
      </c>
      <c r="M67" s="15"/>
      <c r="N67" s="133"/>
      <c r="O67" s="203"/>
      <c r="P67" s="133"/>
      <c r="Q67" s="203"/>
      <c r="R67" s="133"/>
      <c r="S67" s="203"/>
      <c r="T67" s="133"/>
      <c r="U67" s="203"/>
      <c r="V67" s="133"/>
      <c r="W67" s="203"/>
      <c r="X67" s="133"/>
      <c r="Y67" s="203"/>
      <c r="Z67" s="133"/>
      <c r="AA67" s="203"/>
      <c r="AB67" s="133"/>
      <c r="AC67" s="203"/>
      <c r="AD67" s="133"/>
      <c r="AE67" s="203"/>
      <c r="AF67" s="133"/>
      <c r="AG67" s="203"/>
      <c r="AH67" s="133"/>
      <c r="AI67" s="203"/>
      <c r="AJ67" s="133"/>
      <c r="AK67" s="203"/>
      <c r="AL67" s="133"/>
      <c r="AM67" s="275"/>
      <c r="AN67" s="133"/>
      <c r="AO67" s="275"/>
      <c r="AP67" s="133"/>
      <c r="AQ67" s="275"/>
      <c r="AR67" s="133"/>
      <c r="AS67" s="275"/>
      <c r="AT67" s="133"/>
      <c r="AU67" s="283"/>
      <c r="AV67" s="162">
        <f t="shared" si="4"/>
        <v>0</v>
      </c>
      <c r="AW67" s="215"/>
    </row>
    <row r="68" spans="1:49" ht="15" customHeight="1" thickBot="1" x14ac:dyDescent="0.25">
      <c r="A68" s="16"/>
      <c r="B68" s="17"/>
      <c r="D68" s="18"/>
      <c r="F68" s="19"/>
      <c r="H68" s="119"/>
      <c r="I68" s="14" t="s">
        <v>167</v>
      </c>
      <c r="J68" s="14"/>
      <c r="K68" s="25" t="s">
        <v>305</v>
      </c>
      <c r="L68" s="158" t="s">
        <v>276</v>
      </c>
      <c r="M68" s="85"/>
      <c r="N68" s="133"/>
      <c r="O68" s="203"/>
      <c r="P68" s="133"/>
      <c r="Q68" s="203"/>
      <c r="R68" s="133"/>
      <c r="S68" s="203"/>
      <c r="T68" s="133"/>
      <c r="U68" s="203"/>
      <c r="V68" s="133">
        <v>116.6</v>
      </c>
      <c r="W68" s="203"/>
      <c r="X68" s="133"/>
      <c r="Y68" s="203"/>
      <c r="Z68" s="133"/>
      <c r="AA68" s="203"/>
      <c r="AB68" s="133"/>
      <c r="AC68" s="203"/>
      <c r="AD68" s="133"/>
      <c r="AE68" s="203"/>
      <c r="AF68" s="133"/>
      <c r="AG68" s="203"/>
      <c r="AH68" s="133"/>
      <c r="AI68" s="203"/>
      <c r="AJ68" s="133"/>
      <c r="AK68" s="203"/>
      <c r="AL68" s="133"/>
      <c r="AM68" s="275"/>
      <c r="AN68" s="133"/>
      <c r="AO68" s="275"/>
      <c r="AP68" s="133"/>
      <c r="AQ68" s="275"/>
      <c r="AR68" s="133"/>
      <c r="AS68" s="275"/>
      <c r="AT68" s="133"/>
      <c r="AU68" s="283"/>
      <c r="AV68" s="162">
        <f t="shared" si="4"/>
        <v>116.6</v>
      </c>
      <c r="AW68" s="215"/>
    </row>
    <row r="69" spans="1:49" ht="15" hidden="1" customHeight="1" thickBot="1" x14ac:dyDescent="0.25">
      <c r="A69" s="16"/>
      <c r="B69" s="17"/>
      <c r="D69" s="18"/>
      <c r="F69" s="19"/>
      <c r="H69" s="120"/>
      <c r="I69" s="14" t="s">
        <v>9</v>
      </c>
      <c r="J69" s="14"/>
      <c r="K69" s="25" t="s">
        <v>75</v>
      </c>
      <c r="L69" s="15" t="s">
        <v>61</v>
      </c>
      <c r="M69" s="15"/>
      <c r="N69" s="133"/>
      <c r="O69" s="204"/>
      <c r="P69" s="133"/>
      <c r="Q69" s="204"/>
      <c r="R69" s="133"/>
      <c r="S69" s="204"/>
      <c r="T69" s="133"/>
      <c r="U69" s="204"/>
      <c r="V69" s="133"/>
      <c r="W69" s="204"/>
      <c r="X69" s="133"/>
      <c r="Y69" s="204"/>
      <c r="Z69" s="133"/>
      <c r="AA69" s="204"/>
      <c r="AB69" s="133"/>
      <c r="AC69" s="204"/>
      <c r="AD69" s="133"/>
      <c r="AE69" s="204"/>
      <c r="AF69" s="133"/>
      <c r="AG69" s="204"/>
      <c r="AH69" s="133"/>
      <c r="AI69" s="204"/>
      <c r="AJ69" s="133"/>
      <c r="AK69" s="204"/>
      <c r="AL69" s="133"/>
      <c r="AM69" s="222"/>
      <c r="AN69" s="133"/>
      <c r="AO69" s="222"/>
      <c r="AP69" s="133"/>
      <c r="AQ69" s="222"/>
      <c r="AR69" s="133"/>
      <c r="AS69" s="222"/>
      <c r="AT69" s="133"/>
      <c r="AU69" s="284"/>
      <c r="AV69" s="154">
        <f>N69+V69+X69+Z69+AB69+AD69+AF69+AH69+AJ69+AT69</f>
        <v>0</v>
      </c>
      <c r="AW69" s="216"/>
    </row>
    <row r="70" spans="1:49" ht="15" hidden="1" customHeight="1" x14ac:dyDescent="0.2">
      <c r="A70" s="16"/>
      <c r="B70" s="17"/>
      <c r="D70" s="18"/>
      <c r="F70" s="19"/>
      <c r="H70" s="33"/>
      <c r="I70" s="14" t="s">
        <v>166</v>
      </c>
      <c r="J70" s="14"/>
      <c r="K70" s="34" t="s">
        <v>61</v>
      </c>
      <c r="L70" s="15"/>
      <c r="M70" s="15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60"/>
      <c r="AO70" s="134"/>
      <c r="AP70" s="160"/>
      <c r="AQ70" s="134"/>
      <c r="AR70" s="160"/>
      <c r="AS70" s="134"/>
      <c r="AT70" s="160"/>
      <c r="AU70" s="134"/>
      <c r="AV70" s="141"/>
      <c r="AW70" s="142"/>
    </row>
    <row r="71" spans="1:49" ht="15" hidden="1" customHeight="1" thickBot="1" x14ac:dyDescent="0.25">
      <c r="A71" s="16"/>
      <c r="B71" s="17"/>
      <c r="D71" s="18"/>
      <c r="F71" s="19"/>
      <c r="H71" s="35"/>
      <c r="I71" s="14" t="s">
        <v>167</v>
      </c>
      <c r="J71" s="14"/>
      <c r="K71" s="25" t="s">
        <v>212</v>
      </c>
      <c r="L71" s="15"/>
      <c r="M71" s="15" t="s">
        <v>129</v>
      </c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60"/>
      <c r="AO71" s="134"/>
      <c r="AP71" s="160"/>
      <c r="AQ71" s="134"/>
      <c r="AR71" s="160"/>
      <c r="AS71" s="134"/>
      <c r="AT71" s="160"/>
      <c r="AU71" s="134"/>
      <c r="AV71" s="141"/>
      <c r="AW71" s="142"/>
    </row>
    <row r="72" spans="1:49" ht="15" customHeight="1" x14ac:dyDescent="0.2">
      <c r="A72" s="16"/>
      <c r="B72" s="17"/>
      <c r="D72" s="18"/>
      <c r="F72" s="19"/>
      <c r="H72" s="46"/>
      <c r="I72" s="48"/>
      <c r="J72" s="48"/>
      <c r="K72" s="125"/>
      <c r="L72" s="76"/>
      <c r="M72" s="47"/>
      <c r="N72" s="134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6"/>
      <c r="AV72" s="141"/>
      <c r="AW72" s="157"/>
    </row>
    <row r="73" spans="1:49" ht="15" customHeight="1" x14ac:dyDescent="0.2">
      <c r="A73" s="16"/>
      <c r="B73" s="17"/>
      <c r="D73" s="18"/>
      <c r="F73" s="43"/>
      <c r="G73" s="126"/>
      <c r="H73" s="126"/>
      <c r="I73" s="126"/>
      <c r="J73" s="126"/>
      <c r="K73" s="126"/>
      <c r="L73" s="126"/>
      <c r="M73" s="126"/>
      <c r="N73" s="273">
        <f>O63+O53+O43+O33+O23+O10+O4</f>
        <v>2003.1</v>
      </c>
      <c r="O73" s="274"/>
      <c r="P73" s="273">
        <f>Q63+Q53+Q43+Q33+Q23+Q10+Q4</f>
        <v>1990.8000000000002</v>
      </c>
      <c r="Q73" s="274"/>
      <c r="R73" s="273">
        <f>S63+S53+S43+S33+S23+S10+S4</f>
        <v>1741.5</v>
      </c>
      <c r="S73" s="274"/>
      <c r="T73" s="273">
        <f>U63+U53+U43+U33+U23+U10+U4</f>
        <v>1160.4000000000001</v>
      </c>
      <c r="U73" s="274"/>
      <c r="V73" s="273">
        <f>W63+W53+W43+W33+W23+W10+W4</f>
        <v>1408.3</v>
      </c>
      <c r="W73" s="274"/>
      <c r="X73" s="273">
        <f>Y63+Y53+Y43+Y33+Y23+Y10+Y4</f>
        <v>1228.7</v>
      </c>
      <c r="Y73" s="274"/>
      <c r="Z73" s="273">
        <f>AA63+AA53+AA43+AA33+AA23+AA10+AA4</f>
        <v>931.1</v>
      </c>
      <c r="AA73" s="274"/>
      <c r="AB73" s="273">
        <f>AC63+AC53+AC43+AC33+AC23+AC10+AC4</f>
        <v>1020.0000000000001</v>
      </c>
      <c r="AC73" s="274"/>
      <c r="AD73" s="273">
        <f>AE63+AE53+AE43+AE33+AE23+AE10+AE4</f>
        <v>1042.9000000000001</v>
      </c>
      <c r="AE73" s="274"/>
      <c r="AF73" s="273">
        <f>AG63+AG53+AG43+AG33+AG23+AG10+AG4</f>
        <v>1039.8999999999999</v>
      </c>
      <c r="AG73" s="274"/>
      <c r="AH73" s="273">
        <f>AI63+AI53+AI43+AI33+AI23+AI10+AI4</f>
        <v>1054.0999999999999</v>
      </c>
      <c r="AI73" s="274"/>
      <c r="AJ73" s="273">
        <f>AK63+AK53+AK43+AK33+AK23+AK10+AK4</f>
        <v>1047.4000000000001</v>
      </c>
      <c r="AK73" s="274"/>
      <c r="AL73" s="273">
        <f>AM63+AM53+AM43+AM33+AM23+AM10+AM4</f>
        <v>1052.9000000000001</v>
      </c>
      <c r="AM73" s="293"/>
      <c r="AN73" s="273">
        <f>AO63+AO53+AO43+AO33+AO23+AO10+AO4</f>
        <v>654.79999999999995</v>
      </c>
      <c r="AO73" s="293"/>
      <c r="AP73" s="273">
        <f>AQ63+AQ53+AQ43+AQ33+AQ23+AQ10+AQ4</f>
        <v>656.1</v>
      </c>
      <c r="AQ73" s="293"/>
      <c r="AR73" s="273">
        <f>AS63+AS53+AS43+AS33+AS23+AS10+AS4</f>
        <v>629.80000000000007</v>
      </c>
      <c r="AS73" s="293"/>
      <c r="AT73" s="273">
        <f>AU63+AU53+AU43+AU33+AU23+AU10+AU4</f>
        <v>0</v>
      </c>
      <c r="AU73" s="293"/>
      <c r="AV73" s="196">
        <f>AW63+AW53+AW43+AW33+AW23+AW10+AW4</f>
        <v>18661.8</v>
      </c>
      <c r="AW73" s="197"/>
    </row>
    <row r="74" spans="1:49" x14ac:dyDescent="0.2">
      <c r="A74" s="16"/>
      <c r="B74" s="17"/>
      <c r="D74" s="18"/>
      <c r="I74" s="79"/>
      <c r="J74" s="79"/>
      <c r="M74" s="59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41"/>
      <c r="AW74" s="142"/>
    </row>
    <row r="75" spans="1:49" x14ac:dyDescent="0.2">
      <c r="A75" s="16"/>
      <c r="B75" s="17"/>
      <c r="D75" s="18"/>
      <c r="F75" s="36" t="s">
        <v>242</v>
      </c>
      <c r="G75" s="37"/>
      <c r="H75" s="38"/>
      <c r="I75" s="264" t="s">
        <v>144</v>
      </c>
      <c r="J75" s="87"/>
      <c r="K75" s="15" t="s">
        <v>170</v>
      </c>
      <c r="L75" s="256" t="s">
        <v>273</v>
      </c>
      <c r="M75" s="121" t="s">
        <v>230</v>
      </c>
      <c r="N75" s="133">
        <v>8.3000000000000007</v>
      </c>
      <c r="O75" s="202">
        <f>SUM(N75:N85)</f>
        <v>74.599999999999994</v>
      </c>
      <c r="P75" s="133"/>
      <c r="Q75" s="202">
        <f>SUM(P75:P85)</f>
        <v>27.1</v>
      </c>
      <c r="R75" s="133"/>
      <c r="S75" s="253">
        <f>SUM(R75:R85)</f>
        <v>237.5</v>
      </c>
      <c r="T75" s="133"/>
      <c r="U75" s="202">
        <f>SUM(T75:T85)</f>
        <v>151.6</v>
      </c>
      <c r="V75" s="133"/>
      <c r="W75" s="202">
        <f>SUM(V75:V85)</f>
        <v>119.8</v>
      </c>
      <c r="X75" s="133"/>
      <c r="Y75" s="220">
        <f>SUM(X75:X85)</f>
        <v>106.1</v>
      </c>
      <c r="Z75" s="133"/>
      <c r="AA75" s="220">
        <f>SUM(Z75:Z85)</f>
        <v>141.9</v>
      </c>
      <c r="AB75" s="133"/>
      <c r="AC75" s="220">
        <f>SUM(AB75:AB85)</f>
        <v>40.6</v>
      </c>
      <c r="AD75" s="133"/>
      <c r="AE75" s="220">
        <f>SUM(AD75:AD85)</f>
        <v>35.799999999999997</v>
      </c>
      <c r="AF75" s="133"/>
      <c r="AG75" s="220">
        <f>SUM(AF75:AF85)</f>
        <v>40.6</v>
      </c>
      <c r="AH75" s="133"/>
      <c r="AI75" s="220">
        <f>SUM(AH75:AH85)</f>
        <v>35.9</v>
      </c>
      <c r="AJ75" s="133"/>
      <c r="AK75" s="220">
        <f>SUM(AJ75:AJ85)</f>
        <v>34</v>
      </c>
      <c r="AL75" s="133"/>
      <c r="AM75" s="220">
        <f>SUM(AL75:AL85)</f>
        <v>38.5</v>
      </c>
      <c r="AN75" s="133"/>
      <c r="AO75" s="220">
        <f>SUM(AN75:AN85)</f>
        <v>31.7</v>
      </c>
      <c r="AP75" s="133"/>
      <c r="AQ75" s="220">
        <f>SUM(AP75:AP85)</f>
        <v>31.7</v>
      </c>
      <c r="AR75" s="133"/>
      <c r="AS75" s="220">
        <f>SUM(AR75:AR85)</f>
        <v>30.7</v>
      </c>
      <c r="AT75" s="133"/>
      <c r="AU75" s="220">
        <f>SUM(AT75:AT85)</f>
        <v>570.29999999999995</v>
      </c>
      <c r="AV75" s="146">
        <f t="shared" ref="AV75:AV90" si="5">N75+P75+R75+T75+V75+X75+Z75+AB75+AD75+AF75+AH75+AJ75+AL75+AN75+AP75+AR75+AT75</f>
        <v>8.3000000000000007</v>
      </c>
      <c r="AW75" s="192">
        <f>SUM(AV75:AV85)</f>
        <v>1748.4</v>
      </c>
    </row>
    <row r="76" spans="1:49" x14ac:dyDescent="0.2">
      <c r="A76" s="16"/>
      <c r="B76" s="17"/>
      <c r="D76" s="18"/>
      <c r="F76" s="243" t="s">
        <v>169</v>
      </c>
      <c r="G76" s="244"/>
      <c r="H76" s="245"/>
      <c r="I76" s="265"/>
      <c r="J76" s="170"/>
      <c r="K76" s="15" t="s">
        <v>171</v>
      </c>
      <c r="L76" s="257"/>
      <c r="M76" s="121" t="s">
        <v>231</v>
      </c>
      <c r="N76" s="133"/>
      <c r="O76" s="203"/>
      <c r="P76" s="133"/>
      <c r="Q76" s="203"/>
      <c r="R76" s="133">
        <v>15</v>
      </c>
      <c r="S76" s="254"/>
      <c r="T76" s="133"/>
      <c r="U76" s="203"/>
      <c r="V76" s="133">
        <v>15.3</v>
      </c>
      <c r="W76" s="203"/>
      <c r="X76" s="133"/>
      <c r="Y76" s="275"/>
      <c r="Z76" s="133"/>
      <c r="AA76" s="275"/>
      <c r="AB76" s="133"/>
      <c r="AC76" s="275"/>
      <c r="AD76" s="133"/>
      <c r="AE76" s="275"/>
      <c r="AF76" s="133"/>
      <c r="AG76" s="275"/>
      <c r="AH76" s="133"/>
      <c r="AI76" s="275"/>
      <c r="AJ76" s="133"/>
      <c r="AK76" s="275"/>
      <c r="AL76" s="133"/>
      <c r="AM76" s="275"/>
      <c r="AN76" s="133"/>
      <c r="AO76" s="275"/>
      <c r="AP76" s="133"/>
      <c r="AQ76" s="275"/>
      <c r="AR76" s="133"/>
      <c r="AS76" s="275"/>
      <c r="AT76" s="133"/>
      <c r="AU76" s="275"/>
      <c r="AV76" s="146">
        <f t="shared" si="5"/>
        <v>30.3</v>
      </c>
      <c r="AW76" s="193"/>
    </row>
    <row r="77" spans="1:49" x14ac:dyDescent="0.2">
      <c r="A77" s="16"/>
      <c r="B77" s="17"/>
      <c r="D77" s="18"/>
      <c r="F77" s="39"/>
      <c r="G77" s="40"/>
      <c r="H77" s="41"/>
      <c r="I77" s="266"/>
      <c r="J77" s="88"/>
      <c r="K77" s="15" t="s">
        <v>172</v>
      </c>
      <c r="L77" s="257"/>
      <c r="M77" s="76" t="s">
        <v>232</v>
      </c>
      <c r="N77" s="133"/>
      <c r="O77" s="203"/>
      <c r="P77" s="133"/>
      <c r="Q77" s="203"/>
      <c r="R77" s="133">
        <v>12.5</v>
      </c>
      <c r="S77" s="254"/>
      <c r="T77" s="133"/>
      <c r="U77" s="203"/>
      <c r="V77" s="133"/>
      <c r="W77" s="203"/>
      <c r="X77" s="133"/>
      <c r="Y77" s="275"/>
      <c r="Z77" s="133"/>
      <c r="AA77" s="275"/>
      <c r="AB77" s="133"/>
      <c r="AC77" s="275"/>
      <c r="AD77" s="133"/>
      <c r="AE77" s="275"/>
      <c r="AF77" s="133"/>
      <c r="AG77" s="275"/>
      <c r="AH77" s="133"/>
      <c r="AI77" s="275"/>
      <c r="AJ77" s="133"/>
      <c r="AK77" s="275"/>
      <c r="AL77" s="133"/>
      <c r="AM77" s="275"/>
      <c r="AN77" s="133"/>
      <c r="AO77" s="275"/>
      <c r="AP77" s="133"/>
      <c r="AQ77" s="275"/>
      <c r="AR77" s="133"/>
      <c r="AS77" s="275"/>
      <c r="AT77" s="133"/>
      <c r="AU77" s="275"/>
      <c r="AV77" s="146">
        <f t="shared" si="5"/>
        <v>12.5</v>
      </c>
      <c r="AW77" s="193"/>
    </row>
    <row r="78" spans="1:49" x14ac:dyDescent="0.2">
      <c r="A78" s="16"/>
      <c r="B78" s="17"/>
      <c r="D78" s="18"/>
      <c r="F78" s="39"/>
      <c r="G78" s="40"/>
      <c r="H78" s="41"/>
      <c r="I78" s="14" t="s">
        <v>145</v>
      </c>
      <c r="J78" s="14"/>
      <c r="K78" s="15" t="s">
        <v>130</v>
      </c>
      <c r="L78" s="257"/>
      <c r="M78" s="121" t="s">
        <v>233</v>
      </c>
      <c r="N78" s="133"/>
      <c r="O78" s="203"/>
      <c r="P78" s="133"/>
      <c r="Q78" s="203"/>
      <c r="R78" s="133"/>
      <c r="S78" s="254"/>
      <c r="T78" s="133"/>
      <c r="U78" s="203"/>
      <c r="V78" s="133"/>
      <c r="W78" s="203"/>
      <c r="X78" s="133"/>
      <c r="Y78" s="275"/>
      <c r="Z78" s="133"/>
      <c r="AA78" s="275"/>
      <c r="AB78" s="133"/>
      <c r="AC78" s="275"/>
      <c r="AD78" s="133"/>
      <c r="AE78" s="275"/>
      <c r="AF78" s="133"/>
      <c r="AG78" s="275"/>
      <c r="AH78" s="133"/>
      <c r="AI78" s="275"/>
      <c r="AJ78" s="133"/>
      <c r="AK78" s="275"/>
      <c r="AL78" s="133"/>
      <c r="AM78" s="275"/>
      <c r="AN78" s="133"/>
      <c r="AO78" s="275"/>
      <c r="AP78" s="133"/>
      <c r="AQ78" s="275"/>
      <c r="AR78" s="133"/>
      <c r="AS78" s="275"/>
      <c r="AT78" s="133">
        <v>53.6</v>
      </c>
      <c r="AU78" s="275"/>
      <c r="AV78" s="146">
        <f t="shared" si="5"/>
        <v>53.6</v>
      </c>
      <c r="AW78" s="193"/>
    </row>
    <row r="79" spans="1:49" x14ac:dyDescent="0.2">
      <c r="A79" s="16"/>
      <c r="B79" s="17"/>
      <c r="D79" s="18"/>
      <c r="F79" s="42" t="s">
        <v>61</v>
      </c>
      <c r="G79" s="40"/>
      <c r="H79" s="41"/>
      <c r="I79" s="14" t="s">
        <v>146</v>
      </c>
      <c r="J79" s="14"/>
      <c r="K79" s="15" t="s">
        <v>213</v>
      </c>
      <c r="L79" s="257"/>
      <c r="M79" s="121" t="s">
        <v>234</v>
      </c>
      <c r="N79" s="133"/>
      <c r="O79" s="203"/>
      <c r="P79" s="133"/>
      <c r="Q79" s="203"/>
      <c r="R79" s="133"/>
      <c r="S79" s="254"/>
      <c r="T79" s="133">
        <v>18.3</v>
      </c>
      <c r="U79" s="203"/>
      <c r="V79" s="133">
        <v>6.9</v>
      </c>
      <c r="W79" s="203"/>
      <c r="X79" s="133">
        <v>50.7</v>
      </c>
      <c r="Y79" s="275"/>
      <c r="Z79" s="133"/>
      <c r="AA79" s="275"/>
      <c r="AB79" s="133"/>
      <c r="AC79" s="275"/>
      <c r="AD79" s="133"/>
      <c r="AE79" s="275"/>
      <c r="AF79" s="133"/>
      <c r="AG79" s="275"/>
      <c r="AH79" s="133"/>
      <c r="AI79" s="275"/>
      <c r="AJ79" s="133"/>
      <c r="AK79" s="275"/>
      <c r="AL79" s="133"/>
      <c r="AM79" s="275"/>
      <c r="AN79" s="133"/>
      <c r="AO79" s="275"/>
      <c r="AP79" s="133"/>
      <c r="AQ79" s="275"/>
      <c r="AR79" s="133"/>
      <c r="AS79" s="275"/>
      <c r="AT79" s="133">
        <v>290.7</v>
      </c>
      <c r="AU79" s="275"/>
      <c r="AV79" s="146">
        <f t="shared" si="5"/>
        <v>366.6</v>
      </c>
      <c r="AW79" s="193"/>
    </row>
    <row r="80" spans="1:49" x14ac:dyDescent="0.2">
      <c r="A80" s="16"/>
      <c r="B80" s="17"/>
      <c r="D80" s="18"/>
      <c r="F80" s="42"/>
      <c r="G80" s="40"/>
      <c r="H80" s="41"/>
      <c r="I80" s="14" t="s">
        <v>147</v>
      </c>
      <c r="J80" s="14"/>
      <c r="K80" s="15" t="s">
        <v>76</v>
      </c>
      <c r="L80" s="257"/>
      <c r="M80" s="121" t="s">
        <v>235</v>
      </c>
      <c r="N80" s="133">
        <v>5.6</v>
      </c>
      <c r="O80" s="203"/>
      <c r="P80" s="133">
        <v>5.6</v>
      </c>
      <c r="Q80" s="203"/>
      <c r="R80" s="133">
        <v>72.2</v>
      </c>
      <c r="S80" s="254"/>
      <c r="T80" s="133">
        <v>51.8</v>
      </c>
      <c r="U80" s="203"/>
      <c r="V80" s="133">
        <v>3.9</v>
      </c>
      <c r="W80" s="203"/>
      <c r="X80" s="133">
        <v>17</v>
      </c>
      <c r="Y80" s="275"/>
      <c r="Z80" s="133">
        <v>3.9</v>
      </c>
      <c r="AA80" s="275"/>
      <c r="AB80" s="133">
        <v>3.9</v>
      </c>
      <c r="AC80" s="275"/>
      <c r="AD80" s="133">
        <v>3.9</v>
      </c>
      <c r="AE80" s="275"/>
      <c r="AF80" s="133">
        <v>3.9</v>
      </c>
      <c r="AG80" s="275"/>
      <c r="AH80" s="133">
        <v>3.9</v>
      </c>
      <c r="AI80" s="275"/>
      <c r="AJ80" s="133">
        <v>3.9</v>
      </c>
      <c r="AK80" s="275"/>
      <c r="AL80" s="133">
        <v>3.9</v>
      </c>
      <c r="AM80" s="275"/>
      <c r="AN80" s="133">
        <v>0.6</v>
      </c>
      <c r="AO80" s="275"/>
      <c r="AP80" s="133">
        <v>0.6</v>
      </c>
      <c r="AQ80" s="275"/>
      <c r="AR80" s="133">
        <v>0.6</v>
      </c>
      <c r="AS80" s="275"/>
      <c r="AT80" s="133"/>
      <c r="AU80" s="275"/>
      <c r="AV80" s="146">
        <f t="shared" si="5"/>
        <v>185.20000000000002</v>
      </c>
      <c r="AW80" s="193"/>
    </row>
    <row r="81" spans="1:51" x14ac:dyDescent="0.2">
      <c r="A81" s="16"/>
      <c r="B81" s="17"/>
      <c r="D81" s="18"/>
      <c r="F81" s="42"/>
      <c r="G81" s="40"/>
      <c r="H81" s="41"/>
      <c r="I81" s="14" t="s">
        <v>148</v>
      </c>
      <c r="J81" s="14"/>
      <c r="K81" s="15" t="s">
        <v>214</v>
      </c>
      <c r="L81" s="257"/>
      <c r="M81" s="121" t="s">
        <v>236</v>
      </c>
      <c r="N81" s="133">
        <v>39.200000000000003</v>
      </c>
      <c r="O81" s="203"/>
      <c r="P81" s="133"/>
      <c r="Q81" s="203"/>
      <c r="R81" s="133">
        <v>106.3</v>
      </c>
      <c r="S81" s="254"/>
      <c r="T81" s="133"/>
      <c r="U81" s="203"/>
      <c r="V81" s="133">
        <v>55</v>
      </c>
      <c r="W81" s="203"/>
      <c r="X81" s="133">
        <v>12.1</v>
      </c>
      <c r="Y81" s="275"/>
      <c r="Z81" s="133">
        <v>113.4</v>
      </c>
      <c r="AA81" s="275"/>
      <c r="AB81" s="133">
        <v>12.1</v>
      </c>
      <c r="AC81" s="275"/>
      <c r="AD81" s="133">
        <v>7.3</v>
      </c>
      <c r="AE81" s="275"/>
      <c r="AF81" s="133">
        <v>12.1</v>
      </c>
      <c r="AG81" s="275"/>
      <c r="AH81" s="133">
        <v>7.3</v>
      </c>
      <c r="AI81" s="275"/>
      <c r="AJ81" s="133">
        <v>7.3</v>
      </c>
      <c r="AK81" s="275"/>
      <c r="AL81" s="133">
        <v>7.3</v>
      </c>
      <c r="AM81" s="275"/>
      <c r="AN81" s="133">
        <v>7.6</v>
      </c>
      <c r="AO81" s="275"/>
      <c r="AP81" s="133">
        <v>7.6</v>
      </c>
      <c r="AQ81" s="275"/>
      <c r="AR81" s="133">
        <v>6.6</v>
      </c>
      <c r="AS81" s="275"/>
      <c r="AT81" s="133"/>
      <c r="AU81" s="275"/>
      <c r="AV81" s="146">
        <f t="shared" si="5"/>
        <v>401.20000000000016</v>
      </c>
      <c r="AW81" s="193"/>
    </row>
    <row r="82" spans="1:51" ht="12.75" customHeight="1" x14ac:dyDescent="0.2">
      <c r="A82" s="16"/>
      <c r="B82" s="17"/>
      <c r="D82" s="18"/>
      <c r="F82" s="42"/>
      <c r="G82" s="40"/>
      <c r="H82" s="41"/>
      <c r="I82" s="14" t="s">
        <v>149</v>
      </c>
      <c r="J82" s="14"/>
      <c r="K82" s="15" t="s">
        <v>215</v>
      </c>
      <c r="L82" s="257"/>
      <c r="M82" s="121" t="s">
        <v>249</v>
      </c>
      <c r="N82" s="133"/>
      <c r="O82" s="203"/>
      <c r="P82" s="133"/>
      <c r="Q82" s="203"/>
      <c r="R82" s="133">
        <v>10</v>
      </c>
      <c r="S82" s="254"/>
      <c r="T82" s="133"/>
      <c r="U82" s="203"/>
      <c r="V82" s="133"/>
      <c r="W82" s="203"/>
      <c r="X82" s="133"/>
      <c r="Y82" s="275"/>
      <c r="Z82" s="133"/>
      <c r="AA82" s="275"/>
      <c r="AB82" s="133"/>
      <c r="AC82" s="275"/>
      <c r="AD82" s="133"/>
      <c r="AE82" s="275"/>
      <c r="AF82" s="133"/>
      <c r="AG82" s="275"/>
      <c r="AH82" s="133"/>
      <c r="AI82" s="275"/>
      <c r="AJ82" s="133"/>
      <c r="AK82" s="275"/>
      <c r="AL82" s="133">
        <v>5.0999999999999996</v>
      </c>
      <c r="AM82" s="275"/>
      <c r="AN82" s="133"/>
      <c r="AO82" s="275"/>
      <c r="AP82" s="133"/>
      <c r="AQ82" s="275"/>
      <c r="AR82" s="133"/>
      <c r="AS82" s="275"/>
      <c r="AT82" s="133">
        <v>12.5</v>
      </c>
      <c r="AU82" s="275"/>
      <c r="AV82" s="146">
        <f t="shared" si="5"/>
        <v>27.6</v>
      </c>
      <c r="AW82" s="193"/>
    </row>
    <row r="83" spans="1:51" ht="12.75" hidden="1" customHeight="1" x14ac:dyDescent="0.2">
      <c r="A83" s="16"/>
      <c r="B83" s="17"/>
      <c r="D83" s="18"/>
      <c r="F83" s="42"/>
      <c r="G83" s="40"/>
      <c r="H83" s="41"/>
      <c r="I83" s="14" t="s">
        <v>150</v>
      </c>
      <c r="J83" s="14"/>
      <c r="K83" s="15" t="s">
        <v>61</v>
      </c>
      <c r="L83" s="257"/>
      <c r="M83" s="121"/>
      <c r="N83" s="133"/>
      <c r="O83" s="203"/>
      <c r="P83" s="133"/>
      <c r="Q83" s="203"/>
      <c r="R83" s="133"/>
      <c r="S83" s="254"/>
      <c r="T83" s="133"/>
      <c r="U83" s="203"/>
      <c r="V83" s="133"/>
      <c r="W83" s="203"/>
      <c r="X83" s="133"/>
      <c r="Y83" s="275"/>
      <c r="Z83" s="133"/>
      <c r="AA83" s="275"/>
      <c r="AB83" s="133"/>
      <c r="AC83" s="275"/>
      <c r="AD83" s="133"/>
      <c r="AE83" s="275"/>
      <c r="AF83" s="133"/>
      <c r="AG83" s="275"/>
      <c r="AH83" s="133"/>
      <c r="AI83" s="275"/>
      <c r="AJ83" s="133"/>
      <c r="AK83" s="275"/>
      <c r="AL83" s="133"/>
      <c r="AM83" s="275"/>
      <c r="AN83" s="133"/>
      <c r="AO83" s="275"/>
      <c r="AP83" s="133"/>
      <c r="AQ83" s="275"/>
      <c r="AR83" s="133"/>
      <c r="AS83" s="275"/>
      <c r="AT83" s="133"/>
      <c r="AU83" s="275"/>
      <c r="AV83" s="146">
        <f t="shared" si="5"/>
        <v>0</v>
      </c>
      <c r="AW83" s="193"/>
    </row>
    <row r="84" spans="1:51" ht="12.75" hidden="1" customHeight="1" x14ac:dyDescent="0.2">
      <c r="A84" s="16"/>
      <c r="B84" s="17"/>
      <c r="D84" s="18"/>
      <c r="F84" s="42"/>
      <c r="G84" s="40"/>
      <c r="H84" s="41"/>
      <c r="I84" s="14" t="s">
        <v>151</v>
      </c>
      <c r="J84" s="14"/>
      <c r="K84" s="15" t="s">
        <v>61</v>
      </c>
      <c r="L84" s="258"/>
      <c r="M84" s="121" t="s">
        <v>61</v>
      </c>
      <c r="N84" s="133"/>
      <c r="O84" s="203"/>
      <c r="P84" s="133"/>
      <c r="Q84" s="203"/>
      <c r="R84" s="133"/>
      <c r="S84" s="254"/>
      <c r="T84" s="133"/>
      <c r="U84" s="203"/>
      <c r="V84" s="133"/>
      <c r="W84" s="203"/>
      <c r="X84" s="133"/>
      <c r="Y84" s="275"/>
      <c r="Z84" s="133"/>
      <c r="AA84" s="275"/>
      <c r="AB84" s="133"/>
      <c r="AC84" s="275"/>
      <c r="AD84" s="133"/>
      <c r="AE84" s="275"/>
      <c r="AF84" s="133"/>
      <c r="AG84" s="275"/>
      <c r="AH84" s="133"/>
      <c r="AI84" s="275"/>
      <c r="AJ84" s="133"/>
      <c r="AK84" s="275"/>
      <c r="AL84" s="133"/>
      <c r="AM84" s="275"/>
      <c r="AN84" s="133"/>
      <c r="AO84" s="275"/>
      <c r="AP84" s="133"/>
      <c r="AQ84" s="275"/>
      <c r="AR84" s="133"/>
      <c r="AS84" s="275"/>
      <c r="AT84" s="133"/>
      <c r="AU84" s="275"/>
      <c r="AV84" s="146">
        <f t="shared" si="5"/>
        <v>0</v>
      </c>
      <c r="AW84" s="193"/>
    </row>
    <row r="85" spans="1:51" ht="12.75" customHeight="1" x14ac:dyDescent="0.2">
      <c r="A85" s="16"/>
      <c r="B85" s="17"/>
      <c r="D85" s="18"/>
      <c r="F85" s="43"/>
      <c r="G85" s="44"/>
      <c r="H85" s="45"/>
      <c r="I85" s="14" t="s">
        <v>152</v>
      </c>
      <c r="J85" s="14"/>
      <c r="K85" s="15" t="s">
        <v>90</v>
      </c>
      <c r="L85" s="78" t="s">
        <v>216</v>
      </c>
      <c r="M85" s="121" t="s">
        <v>269</v>
      </c>
      <c r="N85" s="133">
        <v>21.5</v>
      </c>
      <c r="O85" s="204"/>
      <c r="P85" s="133">
        <v>21.5</v>
      </c>
      <c r="Q85" s="204"/>
      <c r="R85" s="133">
        <v>21.5</v>
      </c>
      <c r="S85" s="255"/>
      <c r="T85" s="133">
        <v>81.5</v>
      </c>
      <c r="U85" s="204"/>
      <c r="V85" s="133">
        <v>38.700000000000003</v>
      </c>
      <c r="W85" s="204"/>
      <c r="X85" s="133">
        <v>26.3</v>
      </c>
      <c r="Y85" s="222"/>
      <c r="Z85" s="133">
        <v>24.6</v>
      </c>
      <c r="AA85" s="222"/>
      <c r="AB85" s="133">
        <v>24.6</v>
      </c>
      <c r="AC85" s="222"/>
      <c r="AD85" s="133">
        <v>24.6</v>
      </c>
      <c r="AE85" s="222"/>
      <c r="AF85" s="133">
        <v>24.6</v>
      </c>
      <c r="AG85" s="222"/>
      <c r="AH85" s="133">
        <v>24.7</v>
      </c>
      <c r="AI85" s="222"/>
      <c r="AJ85" s="133">
        <v>22.8</v>
      </c>
      <c r="AK85" s="222"/>
      <c r="AL85" s="133">
        <v>22.2</v>
      </c>
      <c r="AM85" s="222"/>
      <c r="AN85" s="133">
        <v>23.5</v>
      </c>
      <c r="AO85" s="222"/>
      <c r="AP85" s="133">
        <v>23.5</v>
      </c>
      <c r="AQ85" s="222"/>
      <c r="AR85" s="133">
        <v>23.5</v>
      </c>
      <c r="AS85" s="222"/>
      <c r="AT85" s="133">
        <v>213.5</v>
      </c>
      <c r="AU85" s="222"/>
      <c r="AV85" s="146">
        <f t="shared" si="5"/>
        <v>663.1</v>
      </c>
      <c r="AW85" s="194"/>
    </row>
    <row r="86" spans="1:51" ht="12.75" customHeight="1" x14ac:dyDescent="0.2">
      <c r="A86" s="16"/>
      <c r="B86" s="17"/>
      <c r="D86" s="18"/>
      <c r="I86" s="46"/>
      <c r="J86" s="46"/>
      <c r="K86" s="47"/>
      <c r="L86" s="47"/>
      <c r="M86" s="47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41"/>
      <c r="AW86" s="142"/>
    </row>
    <row r="87" spans="1:51" ht="12.75" customHeight="1" x14ac:dyDescent="0.2">
      <c r="A87" s="16"/>
      <c r="B87" s="17"/>
      <c r="D87" s="18"/>
      <c r="F87" s="36" t="s">
        <v>154</v>
      </c>
      <c r="G87" s="37"/>
      <c r="H87" s="38"/>
      <c r="I87" s="14" t="s">
        <v>10</v>
      </c>
      <c r="J87" s="87" t="s">
        <v>319</v>
      </c>
      <c r="K87" s="15" t="s">
        <v>85</v>
      </c>
      <c r="L87" s="80" t="s">
        <v>217</v>
      </c>
      <c r="M87" s="15" t="s">
        <v>241</v>
      </c>
      <c r="N87" s="133">
        <v>41.7</v>
      </c>
      <c r="O87" s="202">
        <f>SUM(N87:N90)</f>
        <v>73.7</v>
      </c>
      <c r="P87" s="133">
        <v>41.7</v>
      </c>
      <c r="Q87" s="202">
        <f>SUM(P87:P90)</f>
        <v>235.89999999999998</v>
      </c>
      <c r="R87" s="133">
        <v>89.5</v>
      </c>
      <c r="S87" s="202">
        <f>SUM(R87:R90)</f>
        <v>256.60000000000002</v>
      </c>
      <c r="T87" s="133">
        <v>684.9</v>
      </c>
      <c r="U87" s="202">
        <f>SUM(T87:T90)</f>
        <v>918.4</v>
      </c>
      <c r="V87" s="133">
        <v>498.4</v>
      </c>
      <c r="W87" s="202">
        <f>SUM(V87:V90)</f>
        <v>625.9</v>
      </c>
      <c r="X87" s="133">
        <v>375.5</v>
      </c>
      <c r="Y87" s="202">
        <f>SUM(X87:X90)</f>
        <v>477.8</v>
      </c>
      <c r="Z87" s="133">
        <v>380.5</v>
      </c>
      <c r="AA87" s="202">
        <f>SUM(Z87:Z90)</f>
        <v>460.4</v>
      </c>
      <c r="AB87" s="133">
        <v>385.4</v>
      </c>
      <c r="AC87" s="202">
        <f>SUM(AB87:AB90)</f>
        <v>465.19999999999993</v>
      </c>
      <c r="AD87" s="133">
        <v>366.5</v>
      </c>
      <c r="AE87" s="202">
        <f>SUM(AD87:AD90)</f>
        <v>446.29999999999995</v>
      </c>
      <c r="AF87" s="133">
        <v>366.5</v>
      </c>
      <c r="AG87" s="202">
        <f>SUM(AF87:AF90)</f>
        <v>446.29999999999995</v>
      </c>
      <c r="AH87" s="133">
        <v>356.3</v>
      </c>
      <c r="AI87" s="202">
        <f>SUM(AH87:AH90)</f>
        <v>436.09999999999997</v>
      </c>
      <c r="AJ87" s="133">
        <v>357.8</v>
      </c>
      <c r="AK87" s="202">
        <f>SUM(AJ87:AJ90)</f>
        <v>437.59999999999997</v>
      </c>
      <c r="AL87" s="133">
        <v>355.2</v>
      </c>
      <c r="AM87" s="220">
        <f>SUM(AL87:AL90)</f>
        <v>429.49999999999994</v>
      </c>
      <c r="AN87" s="133">
        <v>169.2</v>
      </c>
      <c r="AO87" s="220">
        <f>SUM(AN87:AN90)</f>
        <v>243.89999999999998</v>
      </c>
      <c r="AP87" s="133">
        <v>169.6</v>
      </c>
      <c r="AQ87" s="220">
        <f>SUM(AP87:AP90)</f>
        <v>244.3</v>
      </c>
      <c r="AR87" s="133">
        <v>169.2</v>
      </c>
      <c r="AS87" s="220">
        <f>SUM(AR87:AR90)</f>
        <v>243.89999999999998</v>
      </c>
      <c r="AT87" s="133">
        <v>69.7</v>
      </c>
      <c r="AU87" s="220">
        <f>SUM(AT87:AT90)</f>
        <v>146.6</v>
      </c>
      <c r="AV87" s="146">
        <f t="shared" si="5"/>
        <v>4877.6000000000004</v>
      </c>
      <c r="AW87" s="192">
        <f>SUM(AV87:AV90)</f>
        <v>6588.4000000000005</v>
      </c>
    </row>
    <row r="88" spans="1:51" ht="12.75" customHeight="1" x14ac:dyDescent="0.2">
      <c r="A88" s="16"/>
      <c r="B88" s="17"/>
      <c r="D88" s="18"/>
      <c r="F88" s="243" t="s">
        <v>155</v>
      </c>
      <c r="G88" s="244"/>
      <c r="H88" s="245"/>
      <c r="I88" s="14" t="s">
        <v>11</v>
      </c>
      <c r="J88" s="14"/>
      <c r="K88" s="15" t="s">
        <v>218</v>
      </c>
      <c r="L88" s="80" t="s">
        <v>219</v>
      </c>
      <c r="M88" s="15"/>
      <c r="N88" s="133">
        <v>19.5</v>
      </c>
      <c r="O88" s="203"/>
      <c r="P88" s="133">
        <v>19.5</v>
      </c>
      <c r="Q88" s="203"/>
      <c r="R88" s="133">
        <v>25.3</v>
      </c>
      <c r="S88" s="203"/>
      <c r="T88" s="133">
        <v>51.4</v>
      </c>
      <c r="U88" s="203"/>
      <c r="V88" s="133">
        <v>72.3</v>
      </c>
      <c r="W88" s="203"/>
      <c r="X88" s="133">
        <v>54.1</v>
      </c>
      <c r="Y88" s="203"/>
      <c r="Z88" s="133">
        <v>37.5</v>
      </c>
      <c r="AA88" s="203"/>
      <c r="AB88" s="133">
        <v>37.4</v>
      </c>
      <c r="AC88" s="203"/>
      <c r="AD88" s="133">
        <v>37.4</v>
      </c>
      <c r="AE88" s="203"/>
      <c r="AF88" s="133">
        <v>37.4</v>
      </c>
      <c r="AG88" s="203"/>
      <c r="AH88" s="133">
        <v>37.4</v>
      </c>
      <c r="AI88" s="203"/>
      <c r="AJ88" s="133">
        <v>37.4</v>
      </c>
      <c r="AK88" s="203"/>
      <c r="AL88" s="133">
        <v>37.4</v>
      </c>
      <c r="AM88" s="275"/>
      <c r="AN88" s="133">
        <v>37.700000000000003</v>
      </c>
      <c r="AO88" s="275"/>
      <c r="AP88" s="133">
        <v>37.700000000000003</v>
      </c>
      <c r="AQ88" s="275"/>
      <c r="AR88" s="133">
        <v>37.700000000000003</v>
      </c>
      <c r="AS88" s="275"/>
      <c r="AT88" s="133">
        <v>37.5</v>
      </c>
      <c r="AU88" s="275"/>
      <c r="AV88" s="146">
        <f t="shared" si="5"/>
        <v>654.6</v>
      </c>
      <c r="AW88" s="193"/>
    </row>
    <row r="89" spans="1:51" ht="12.75" customHeight="1" x14ac:dyDescent="0.2">
      <c r="A89" s="16"/>
      <c r="B89" s="17"/>
      <c r="D89" s="18"/>
      <c r="F89" s="42" t="s">
        <v>162</v>
      </c>
      <c r="G89" s="40"/>
      <c r="H89" s="41"/>
      <c r="I89" s="14" t="s">
        <v>12</v>
      </c>
      <c r="J89" s="14"/>
      <c r="K89" s="15" t="s">
        <v>220</v>
      </c>
      <c r="L89" s="80" t="s">
        <v>221</v>
      </c>
      <c r="M89" s="15" t="s">
        <v>262</v>
      </c>
      <c r="N89" s="133">
        <v>12.5</v>
      </c>
      <c r="O89" s="203"/>
      <c r="P89" s="133">
        <v>12.5</v>
      </c>
      <c r="Q89" s="203"/>
      <c r="R89" s="133">
        <v>12.5</v>
      </c>
      <c r="S89" s="203"/>
      <c r="T89" s="133">
        <v>25.1</v>
      </c>
      <c r="U89" s="203"/>
      <c r="V89" s="133">
        <v>55.2</v>
      </c>
      <c r="W89" s="203"/>
      <c r="X89" s="133">
        <v>48.2</v>
      </c>
      <c r="Y89" s="203"/>
      <c r="Z89" s="133">
        <v>42.4</v>
      </c>
      <c r="AA89" s="203"/>
      <c r="AB89" s="133">
        <v>42.4</v>
      </c>
      <c r="AC89" s="203"/>
      <c r="AD89" s="133">
        <v>42.4</v>
      </c>
      <c r="AE89" s="203"/>
      <c r="AF89" s="133">
        <v>42.4</v>
      </c>
      <c r="AG89" s="203"/>
      <c r="AH89" s="133">
        <v>42.4</v>
      </c>
      <c r="AI89" s="203"/>
      <c r="AJ89" s="133">
        <v>42.4</v>
      </c>
      <c r="AK89" s="203"/>
      <c r="AL89" s="133">
        <v>36.9</v>
      </c>
      <c r="AM89" s="275"/>
      <c r="AN89" s="133">
        <v>37</v>
      </c>
      <c r="AO89" s="275"/>
      <c r="AP89" s="133">
        <v>37</v>
      </c>
      <c r="AQ89" s="275"/>
      <c r="AR89" s="133">
        <v>37</v>
      </c>
      <c r="AS89" s="275"/>
      <c r="AT89" s="133">
        <v>39.4</v>
      </c>
      <c r="AU89" s="275"/>
      <c r="AV89" s="146">
        <f t="shared" si="5"/>
        <v>607.69999999999993</v>
      </c>
      <c r="AW89" s="193"/>
    </row>
    <row r="90" spans="1:51" ht="12.75" customHeight="1" x14ac:dyDescent="0.2">
      <c r="A90" s="16"/>
      <c r="B90" s="17"/>
      <c r="D90" s="18"/>
      <c r="F90" s="43"/>
      <c r="G90" s="44"/>
      <c r="H90" s="45"/>
      <c r="I90" s="14" t="s">
        <v>13</v>
      </c>
      <c r="J90" s="14"/>
      <c r="K90" s="15" t="s">
        <v>14</v>
      </c>
      <c r="L90" s="15" t="s">
        <v>222</v>
      </c>
      <c r="M90" s="15" t="s">
        <v>243</v>
      </c>
      <c r="N90" s="133"/>
      <c r="O90" s="204"/>
      <c r="P90" s="133">
        <v>162.19999999999999</v>
      </c>
      <c r="Q90" s="204"/>
      <c r="R90" s="133">
        <v>129.30000000000001</v>
      </c>
      <c r="S90" s="204"/>
      <c r="T90" s="133">
        <v>157</v>
      </c>
      <c r="U90" s="204"/>
      <c r="V90" s="133"/>
      <c r="W90" s="204"/>
      <c r="X90" s="133"/>
      <c r="Y90" s="204"/>
      <c r="Z90" s="133"/>
      <c r="AA90" s="204"/>
      <c r="AB90" s="133"/>
      <c r="AC90" s="204"/>
      <c r="AD90" s="133"/>
      <c r="AE90" s="204"/>
      <c r="AF90" s="133"/>
      <c r="AG90" s="204"/>
      <c r="AH90" s="133"/>
      <c r="AI90" s="204"/>
      <c r="AJ90" s="133"/>
      <c r="AK90" s="204"/>
      <c r="AL90" s="133"/>
      <c r="AM90" s="222"/>
      <c r="AN90" s="133"/>
      <c r="AO90" s="222"/>
      <c r="AP90" s="133"/>
      <c r="AQ90" s="222"/>
      <c r="AR90" s="133"/>
      <c r="AS90" s="222"/>
      <c r="AT90" s="133"/>
      <c r="AU90" s="222"/>
      <c r="AV90" s="146">
        <f t="shared" si="5"/>
        <v>448.5</v>
      </c>
      <c r="AW90" s="194"/>
    </row>
    <row r="91" spans="1:51" ht="12.75" customHeight="1" thickBot="1" x14ac:dyDescent="0.25">
      <c r="A91" s="16"/>
      <c r="B91" s="17"/>
      <c r="D91" s="18"/>
      <c r="I91" s="48"/>
      <c r="J91" s="48"/>
      <c r="M91" s="53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41"/>
      <c r="AW91" s="142"/>
    </row>
    <row r="92" spans="1:51" ht="12.75" customHeight="1" thickBot="1" x14ac:dyDescent="0.25">
      <c r="A92" s="16"/>
      <c r="B92" s="17"/>
      <c r="D92" s="128"/>
      <c r="E92" s="127"/>
      <c r="F92" s="127"/>
      <c r="G92" s="127"/>
      <c r="H92" s="127"/>
      <c r="I92" s="127"/>
      <c r="J92" s="127"/>
      <c r="K92" s="127"/>
      <c r="L92" s="127"/>
      <c r="M92" s="127"/>
      <c r="N92" s="218">
        <f>O87+O75+N73</f>
        <v>2151.4</v>
      </c>
      <c r="O92" s="219"/>
      <c r="P92" s="218">
        <f>Q87+Q75+P73</f>
        <v>2253.8000000000002</v>
      </c>
      <c r="Q92" s="219"/>
      <c r="R92" s="218">
        <f>S87+S75+R73</f>
        <v>2235.6</v>
      </c>
      <c r="S92" s="219"/>
      <c r="T92" s="218">
        <f>U87+U75+T73</f>
        <v>2230.4</v>
      </c>
      <c r="U92" s="219"/>
      <c r="V92" s="218">
        <f>W87+W75+V73</f>
        <v>2154</v>
      </c>
      <c r="W92" s="219"/>
      <c r="X92" s="218">
        <f>Y87+Y75+X73</f>
        <v>1812.6</v>
      </c>
      <c r="Y92" s="219"/>
      <c r="Z92" s="218">
        <f>AA87+AA75+Z73</f>
        <v>1533.4</v>
      </c>
      <c r="AA92" s="219"/>
      <c r="AB92" s="218">
        <f>AC87+AC75+AB73</f>
        <v>1525.8000000000002</v>
      </c>
      <c r="AC92" s="219"/>
      <c r="AD92" s="218">
        <f>AE87+AE75+AD73</f>
        <v>1525</v>
      </c>
      <c r="AE92" s="219"/>
      <c r="AF92" s="218">
        <f>AG87+AG75+AF73</f>
        <v>1526.7999999999997</v>
      </c>
      <c r="AG92" s="219"/>
      <c r="AH92" s="218">
        <f>AI87+AI75+AH73</f>
        <v>1526.1</v>
      </c>
      <c r="AI92" s="219"/>
      <c r="AJ92" s="218">
        <f>AK87+AK75+AJ73</f>
        <v>1519</v>
      </c>
      <c r="AK92" s="219"/>
      <c r="AL92" s="218">
        <f>AM87+AM75+AL73</f>
        <v>1520.9</v>
      </c>
      <c r="AM92" s="280"/>
      <c r="AN92" s="218">
        <f>AO87+AO75+AN73</f>
        <v>930.39999999999986</v>
      </c>
      <c r="AO92" s="280"/>
      <c r="AP92" s="218">
        <f>AQ87+AQ75+AP73</f>
        <v>932.1</v>
      </c>
      <c r="AQ92" s="280"/>
      <c r="AR92" s="218">
        <f>AS87+AS75+AR73</f>
        <v>904.40000000000009</v>
      </c>
      <c r="AS92" s="280"/>
      <c r="AT92" s="218">
        <f>AU87+AU75+AT73</f>
        <v>716.9</v>
      </c>
      <c r="AU92" s="280"/>
      <c r="AV92" s="196">
        <f>AW87+AW75+AV73</f>
        <v>26998.6</v>
      </c>
      <c r="AW92" s="197"/>
      <c r="AX92" s="136">
        <f>SUM(N92:AU92)</f>
        <v>26998.600000000002</v>
      </c>
      <c r="AY92" s="145" t="str">
        <f>IF(AV92=AX92,"CORRECT","WRONG")</f>
        <v>CORRECT</v>
      </c>
    </row>
    <row r="93" spans="1:51" ht="12.75" customHeight="1" thickBot="1" x14ac:dyDescent="0.25">
      <c r="A93" s="16"/>
      <c r="B93" s="17"/>
      <c r="I93" s="48"/>
      <c r="J93" s="48"/>
      <c r="M93" s="53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4"/>
      <c r="AT93" s="134"/>
      <c r="AU93" s="134"/>
      <c r="AV93" s="141"/>
      <c r="AW93" s="142"/>
      <c r="AY93" s="145"/>
    </row>
    <row r="94" spans="1:51" ht="12.75" customHeight="1" x14ac:dyDescent="0.2">
      <c r="A94" s="16"/>
      <c r="B94" s="17"/>
      <c r="D94" s="49" t="s">
        <v>158</v>
      </c>
      <c r="E94" s="50"/>
      <c r="F94" s="51"/>
      <c r="G94" s="50"/>
      <c r="H94" s="52"/>
      <c r="I94" s="70"/>
      <c r="J94" s="70"/>
      <c r="K94" s="70"/>
      <c r="L94" s="70"/>
      <c r="M94" s="70"/>
      <c r="N94" s="220">
        <f>N97-N92</f>
        <v>255.69999999999982</v>
      </c>
      <c r="O94" s="221"/>
      <c r="P94" s="220">
        <f>P97-P92</f>
        <v>252.09999999999991</v>
      </c>
      <c r="Q94" s="221"/>
      <c r="R94" s="220">
        <f>R97-R92</f>
        <v>271.40000000000009</v>
      </c>
      <c r="S94" s="221"/>
      <c r="T94" s="220">
        <f>T97-T92</f>
        <v>277.29999999999973</v>
      </c>
      <c r="U94" s="221"/>
      <c r="V94" s="220">
        <f>V97-V92</f>
        <v>228.09999999999991</v>
      </c>
      <c r="W94" s="221"/>
      <c r="X94" s="220">
        <f>X97-X92</f>
        <v>257.59999999999991</v>
      </c>
      <c r="Y94" s="221"/>
      <c r="Z94" s="220">
        <f>Z97-Z92</f>
        <v>185.29999999999995</v>
      </c>
      <c r="AA94" s="221"/>
      <c r="AB94" s="220">
        <f>AB97-AB92</f>
        <v>189.39999999999986</v>
      </c>
      <c r="AC94" s="221"/>
      <c r="AD94" s="220">
        <f>AD97-AD92</f>
        <v>194.40000000000009</v>
      </c>
      <c r="AE94" s="221"/>
      <c r="AF94" s="220">
        <f>AF97-AF92</f>
        <v>189.40000000000032</v>
      </c>
      <c r="AG94" s="221"/>
      <c r="AH94" s="220">
        <f>AH97-AH92</f>
        <v>190</v>
      </c>
      <c r="AI94" s="221"/>
      <c r="AJ94" s="220">
        <f>AJ97-AJ92</f>
        <v>193.59999999999991</v>
      </c>
      <c r="AK94" s="221"/>
      <c r="AL94" s="220">
        <f>AL97-AL92</f>
        <v>187.39999999999986</v>
      </c>
      <c r="AM94" s="289"/>
      <c r="AN94" s="220">
        <f>AN97-AN92</f>
        <v>132.50000000000023</v>
      </c>
      <c r="AO94" s="289"/>
      <c r="AP94" s="220">
        <f>AP97-AP92</f>
        <v>130.80000000000007</v>
      </c>
      <c r="AQ94" s="289"/>
      <c r="AR94" s="220">
        <f>AR97-AR92</f>
        <v>132.29999999999995</v>
      </c>
      <c r="AS94" s="289"/>
      <c r="AT94" s="220">
        <f>AT97-AT92</f>
        <v>227.60000000000002</v>
      </c>
      <c r="AU94" s="289"/>
      <c r="AV94" s="198">
        <f>AV97-AV92</f>
        <v>3494.9000000000051</v>
      </c>
      <c r="AW94" s="199"/>
      <c r="AX94" s="291">
        <f>SUM(N94:AU95)</f>
        <v>3494.9</v>
      </c>
      <c r="AY94" s="287" t="str">
        <f>IF(AV94=AX94,"WRONG","CORRECT")</f>
        <v>CORRECT</v>
      </c>
    </row>
    <row r="95" spans="1:51" ht="12.75" customHeight="1" thickBot="1" x14ac:dyDescent="0.25">
      <c r="A95" s="16"/>
      <c r="B95" s="17"/>
      <c r="D95" s="55" t="s">
        <v>96</v>
      </c>
      <c r="E95" s="56"/>
      <c r="F95" s="57"/>
      <c r="G95" s="56"/>
      <c r="H95" s="58"/>
      <c r="I95" s="74"/>
      <c r="J95" s="74"/>
      <c r="K95" s="74"/>
      <c r="L95" s="74"/>
      <c r="M95" s="74"/>
      <c r="N95" s="222"/>
      <c r="O95" s="223"/>
      <c r="P95" s="222"/>
      <c r="Q95" s="223"/>
      <c r="R95" s="222"/>
      <c r="S95" s="223"/>
      <c r="T95" s="222"/>
      <c r="U95" s="223"/>
      <c r="V95" s="222"/>
      <c r="W95" s="223"/>
      <c r="X95" s="222"/>
      <c r="Y95" s="223"/>
      <c r="Z95" s="222"/>
      <c r="AA95" s="223"/>
      <c r="AB95" s="222"/>
      <c r="AC95" s="223"/>
      <c r="AD95" s="222"/>
      <c r="AE95" s="223"/>
      <c r="AF95" s="222"/>
      <c r="AG95" s="223"/>
      <c r="AH95" s="222"/>
      <c r="AI95" s="223"/>
      <c r="AJ95" s="222"/>
      <c r="AK95" s="223"/>
      <c r="AL95" s="222"/>
      <c r="AM95" s="290"/>
      <c r="AN95" s="222"/>
      <c r="AO95" s="290"/>
      <c r="AP95" s="222"/>
      <c r="AQ95" s="290"/>
      <c r="AR95" s="222"/>
      <c r="AS95" s="290"/>
      <c r="AT95" s="222"/>
      <c r="AU95" s="290"/>
      <c r="AV95" s="200"/>
      <c r="AW95" s="201"/>
      <c r="AX95" s="292"/>
      <c r="AY95" s="287" t="str">
        <f>IF(AV95=AX95,"CORRECT","WRONG")</f>
        <v>CORRECT</v>
      </c>
    </row>
    <row r="96" spans="1:51" ht="12.75" customHeight="1" x14ac:dyDescent="0.2">
      <c r="A96" s="16"/>
      <c r="B96" s="17"/>
      <c r="I96" s="79"/>
      <c r="J96" s="79"/>
      <c r="M96" s="76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141"/>
      <c r="AW96" s="142"/>
    </row>
    <row r="97" spans="1:49" ht="12.75" customHeight="1" x14ac:dyDescent="0.2">
      <c r="A97" s="54"/>
      <c r="B97" s="129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224">
        <v>2407.1</v>
      </c>
      <c r="O97" s="225"/>
      <c r="P97" s="224">
        <v>2505.9</v>
      </c>
      <c r="Q97" s="225"/>
      <c r="R97" s="224">
        <v>2507</v>
      </c>
      <c r="S97" s="225"/>
      <c r="T97" s="224">
        <v>2507.6999999999998</v>
      </c>
      <c r="U97" s="225"/>
      <c r="V97" s="224">
        <v>2382.1</v>
      </c>
      <c r="W97" s="225"/>
      <c r="X97" s="224">
        <v>2070.1999999999998</v>
      </c>
      <c r="Y97" s="225"/>
      <c r="Z97" s="224">
        <v>1718.7</v>
      </c>
      <c r="AA97" s="225"/>
      <c r="AB97" s="224">
        <v>1715.2</v>
      </c>
      <c r="AC97" s="225"/>
      <c r="AD97" s="224">
        <v>1719.4</v>
      </c>
      <c r="AE97" s="225"/>
      <c r="AF97" s="224">
        <v>1716.2</v>
      </c>
      <c r="AG97" s="225"/>
      <c r="AH97" s="224">
        <v>1716.1</v>
      </c>
      <c r="AI97" s="225"/>
      <c r="AJ97" s="224">
        <v>1712.6</v>
      </c>
      <c r="AK97" s="225"/>
      <c r="AL97" s="224">
        <v>1708.3</v>
      </c>
      <c r="AM97" s="288"/>
      <c r="AN97" s="224">
        <v>1062.9000000000001</v>
      </c>
      <c r="AO97" s="288"/>
      <c r="AP97" s="224">
        <v>1062.9000000000001</v>
      </c>
      <c r="AQ97" s="288"/>
      <c r="AR97" s="224">
        <v>1036.7</v>
      </c>
      <c r="AS97" s="288"/>
      <c r="AT97" s="224">
        <v>944.5</v>
      </c>
      <c r="AU97" s="288"/>
      <c r="AV97" s="196">
        <f>SUM(N97:AU97)</f>
        <v>30493.500000000004</v>
      </c>
      <c r="AW97" s="197"/>
    </row>
    <row r="98" spans="1:49" ht="12.75" customHeight="1" thickBot="1" x14ac:dyDescent="0.25">
      <c r="I98" s="79"/>
      <c r="J98" s="79"/>
      <c r="M98" s="76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43"/>
      <c r="AW98" s="144"/>
    </row>
    <row r="99" spans="1:49" ht="12.75" customHeight="1" x14ac:dyDescent="0.2">
      <c r="I99" s="79"/>
      <c r="J99" s="79"/>
      <c r="M99" s="59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</row>
    <row r="100" spans="1:49" ht="12.75" customHeight="1" x14ac:dyDescent="0.2">
      <c r="B100" s="60" t="s">
        <v>159</v>
      </c>
      <c r="C100" s="61"/>
      <c r="D100" s="61"/>
      <c r="E100" s="61"/>
      <c r="F100" s="62"/>
      <c r="G100" s="61"/>
      <c r="H100" s="63"/>
      <c r="I100" s="14" t="s">
        <v>292</v>
      </c>
      <c r="J100" s="14"/>
      <c r="K100" s="15" t="s">
        <v>97</v>
      </c>
      <c r="L100" s="15"/>
      <c r="M100" s="121" t="s">
        <v>99</v>
      </c>
      <c r="N100" s="133"/>
      <c r="O100" s="217">
        <f>SUM(N100:N103)</f>
        <v>138.1</v>
      </c>
      <c r="P100" s="133"/>
      <c r="Q100" s="217">
        <f>SUM(P100:P103)</f>
        <v>39.299999999999997</v>
      </c>
      <c r="R100" s="133"/>
      <c r="S100" s="217">
        <f>SUM(R100:R103)</f>
        <v>38.200000000000003</v>
      </c>
      <c r="T100" s="133"/>
      <c r="U100" s="217">
        <f>SUM(T100:T103)</f>
        <v>5.4</v>
      </c>
      <c r="V100" s="133"/>
      <c r="W100" s="217">
        <f>SUM(V100:V103)</f>
        <v>47.6</v>
      </c>
      <c r="X100" s="133">
        <v>55.8</v>
      </c>
      <c r="Y100" s="217">
        <f>SUM(X100:X103)</f>
        <v>323.5</v>
      </c>
      <c r="Z100" s="133"/>
      <c r="AA100" s="217">
        <f>SUM(Z100:Z103)</f>
        <v>0</v>
      </c>
      <c r="AB100" s="133"/>
      <c r="AC100" s="217">
        <f>SUM(AB100:AB103)</f>
        <v>0</v>
      </c>
      <c r="AD100" s="133"/>
      <c r="AE100" s="217">
        <f>SUM(AD100:AD103)</f>
        <v>7.9</v>
      </c>
      <c r="AF100" s="133"/>
      <c r="AG100" s="217">
        <f>SUM(AF100:AF103)</f>
        <v>0</v>
      </c>
      <c r="AH100" s="133"/>
      <c r="AI100" s="217">
        <f>SUM(AH100:AH103)</f>
        <v>0</v>
      </c>
      <c r="AJ100" s="133"/>
      <c r="AK100" s="217">
        <f>SUM(AJ100:AJ103)</f>
        <v>12.5</v>
      </c>
      <c r="AL100" s="133"/>
      <c r="AM100" s="217">
        <f>SUM(AL100:AL103)</f>
        <v>0</v>
      </c>
      <c r="AN100" s="133"/>
      <c r="AO100" s="217">
        <f>SUM(AN100:AN103)</f>
        <v>0</v>
      </c>
      <c r="AP100" s="133"/>
      <c r="AQ100" s="217">
        <f>SUM(AP100:AP103)</f>
        <v>0</v>
      </c>
      <c r="AR100" s="133"/>
      <c r="AS100" s="217">
        <f>SUM(AR100:AR103)</f>
        <v>0</v>
      </c>
      <c r="AT100" s="133"/>
      <c r="AU100" s="217">
        <f>SUM(AT100:AT103)</f>
        <v>0</v>
      </c>
      <c r="AV100" s="131">
        <f>N100+P100+R100+T100+V100+X100+Z100+AB100+AD100+AF100+AH100+AJ100+AL100+AN100+AP100+AR100+AT100</f>
        <v>55.8</v>
      </c>
      <c r="AW100" s="202">
        <f>SUM(AV100:AV103)</f>
        <v>612.5</v>
      </c>
    </row>
    <row r="101" spans="1:49" ht="12.75" customHeight="1" x14ac:dyDescent="0.2">
      <c r="B101" s="239" t="s">
        <v>107</v>
      </c>
      <c r="C101" s="240"/>
      <c r="D101" s="240"/>
      <c r="E101" s="64"/>
      <c r="F101" s="65"/>
      <c r="G101" s="66"/>
      <c r="H101" s="67"/>
      <c r="I101" s="14" t="s">
        <v>293</v>
      </c>
      <c r="J101" s="14"/>
      <c r="K101" s="15" t="s">
        <v>98</v>
      </c>
      <c r="L101" s="15"/>
      <c r="M101" s="121" t="s">
        <v>100</v>
      </c>
      <c r="N101" s="133"/>
      <c r="O101" s="217"/>
      <c r="P101" s="133"/>
      <c r="Q101" s="217"/>
      <c r="R101" s="133"/>
      <c r="S101" s="217"/>
      <c r="T101" s="133"/>
      <c r="U101" s="217"/>
      <c r="V101" s="133"/>
      <c r="W101" s="217"/>
      <c r="X101" s="133"/>
      <c r="Y101" s="217"/>
      <c r="Z101" s="133"/>
      <c r="AA101" s="217"/>
      <c r="AB101" s="133"/>
      <c r="AC101" s="217"/>
      <c r="AD101" s="133">
        <v>7.9</v>
      </c>
      <c r="AE101" s="217"/>
      <c r="AF101" s="133"/>
      <c r="AG101" s="217"/>
      <c r="AH101" s="133"/>
      <c r="AI101" s="217"/>
      <c r="AJ101" s="133">
        <v>12.5</v>
      </c>
      <c r="AK101" s="217"/>
      <c r="AL101" s="133"/>
      <c r="AM101" s="217"/>
      <c r="AN101" s="133"/>
      <c r="AO101" s="217"/>
      <c r="AP101" s="133"/>
      <c r="AQ101" s="217"/>
      <c r="AR101" s="133"/>
      <c r="AS101" s="217"/>
      <c r="AT101" s="133"/>
      <c r="AU101" s="217"/>
      <c r="AV101" s="131">
        <f>N101+P101+R101+T101+V101+X101+Z101+AB101+AD101+AF101+AH101+AJ101+AL101+AN101+AP101+AR101+AT101</f>
        <v>20.399999999999999</v>
      </c>
      <c r="AW101" s="203"/>
    </row>
    <row r="102" spans="1:49" x14ac:dyDescent="0.2">
      <c r="B102" s="68"/>
      <c r="I102" s="14" t="s">
        <v>294</v>
      </c>
      <c r="J102" s="14"/>
      <c r="K102" s="15" t="s">
        <v>296</v>
      </c>
      <c r="N102" s="133">
        <v>138.1</v>
      </c>
      <c r="O102" s="217"/>
      <c r="P102" s="133">
        <v>39.299999999999997</v>
      </c>
      <c r="Q102" s="217"/>
      <c r="R102" s="133">
        <v>38.200000000000003</v>
      </c>
      <c r="S102" s="217"/>
      <c r="T102" s="133">
        <v>5.4</v>
      </c>
      <c r="U102" s="217"/>
      <c r="V102" s="133">
        <v>47.6</v>
      </c>
      <c r="W102" s="217"/>
      <c r="X102" s="133">
        <v>267.7</v>
      </c>
      <c r="Y102" s="217"/>
      <c r="Z102" s="133"/>
      <c r="AA102" s="217"/>
      <c r="AB102" s="133"/>
      <c r="AC102" s="217"/>
      <c r="AD102" s="133"/>
      <c r="AE102" s="217"/>
      <c r="AF102" s="133"/>
      <c r="AG102" s="217"/>
      <c r="AH102" s="133"/>
      <c r="AI102" s="217"/>
      <c r="AJ102" s="133"/>
      <c r="AK102" s="217"/>
      <c r="AL102" s="133"/>
      <c r="AM102" s="217"/>
      <c r="AN102" s="133"/>
      <c r="AO102" s="217"/>
      <c r="AP102" s="133"/>
      <c r="AQ102" s="217"/>
      <c r="AR102" s="133"/>
      <c r="AS102" s="217"/>
      <c r="AT102" s="133"/>
      <c r="AU102" s="217"/>
      <c r="AV102" s="131">
        <f>N102+P102+R102+T102+V102+X102+Z102+AB102+AD102+AF102+AH102+AJ102+AL102+AN102+AP102+AR102+AT102</f>
        <v>536.29999999999995</v>
      </c>
      <c r="AW102" s="203"/>
    </row>
    <row r="103" spans="1:49" x14ac:dyDescent="0.2">
      <c r="I103" s="14" t="s">
        <v>295</v>
      </c>
      <c r="J103" s="14"/>
      <c r="K103" s="15" t="s">
        <v>297</v>
      </c>
      <c r="N103" s="133"/>
      <c r="O103" s="217"/>
      <c r="P103" s="133"/>
      <c r="Q103" s="217"/>
      <c r="R103" s="133"/>
      <c r="S103" s="217"/>
      <c r="T103" s="133"/>
      <c r="U103" s="217"/>
      <c r="V103" s="133"/>
      <c r="W103" s="217"/>
      <c r="X103" s="133"/>
      <c r="Y103" s="217"/>
      <c r="Z103" s="133"/>
      <c r="AA103" s="217"/>
      <c r="AB103" s="133"/>
      <c r="AC103" s="217"/>
      <c r="AD103" s="133"/>
      <c r="AE103" s="217"/>
      <c r="AF103" s="133"/>
      <c r="AG103" s="217"/>
      <c r="AH103" s="133"/>
      <c r="AI103" s="217"/>
      <c r="AJ103" s="133"/>
      <c r="AK103" s="217"/>
      <c r="AL103" s="133"/>
      <c r="AM103" s="217"/>
      <c r="AN103" s="133"/>
      <c r="AO103" s="217"/>
      <c r="AP103" s="133"/>
      <c r="AQ103" s="217"/>
      <c r="AR103" s="133"/>
      <c r="AS103" s="217"/>
      <c r="AT103" s="133"/>
      <c r="AU103" s="217"/>
      <c r="AV103" s="131">
        <f>N103+P103+R103+T103+V103+X103+Z103+AB103+AD103+AF103+AH103+AJ103+AL103+AN103+AP103+AR103+AT103</f>
        <v>0</v>
      </c>
      <c r="AW103" s="204"/>
    </row>
    <row r="104" spans="1:49" x14ac:dyDescent="0.2">
      <c r="I104" s="79"/>
      <c r="J104" s="79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</row>
    <row r="105" spans="1:49" x14ac:dyDescent="0.2">
      <c r="I105" s="81"/>
      <c r="J105" s="81"/>
      <c r="K105" s="59"/>
      <c r="L105" s="59"/>
      <c r="M105" s="59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35"/>
      <c r="AW105" s="135"/>
    </row>
    <row r="106" spans="1:49" x14ac:dyDescent="0.2">
      <c r="A106" s="60" t="s">
        <v>160</v>
      </c>
      <c r="B106" s="69"/>
      <c r="C106" s="69"/>
      <c r="D106" s="69"/>
      <c r="E106" s="69"/>
      <c r="F106" s="62"/>
      <c r="G106" s="69"/>
      <c r="H106" s="70"/>
      <c r="I106" s="82">
        <v>1</v>
      </c>
      <c r="J106" s="82"/>
      <c r="K106" s="15" t="s">
        <v>102</v>
      </c>
      <c r="L106" s="15"/>
      <c r="M106" s="15" t="s">
        <v>105</v>
      </c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</row>
    <row r="107" spans="1:49" ht="12.75" customHeight="1" x14ac:dyDescent="0.2">
      <c r="A107" s="71" t="s">
        <v>101</v>
      </c>
      <c r="B107" s="4"/>
      <c r="C107" s="4"/>
      <c r="D107" s="4"/>
      <c r="E107" s="4"/>
      <c r="I107" s="82">
        <v>2</v>
      </c>
      <c r="J107" s="82"/>
      <c r="K107" s="15" t="s">
        <v>103</v>
      </c>
      <c r="L107" s="15"/>
      <c r="M107" s="15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</row>
    <row r="108" spans="1:49" x14ac:dyDescent="0.2">
      <c r="A108" s="71"/>
      <c r="B108" s="4"/>
      <c r="C108" s="4"/>
      <c r="D108" s="4"/>
      <c r="E108" s="4"/>
      <c r="I108" s="82">
        <v>3</v>
      </c>
      <c r="J108" s="82"/>
      <c r="K108" s="15" t="s">
        <v>244</v>
      </c>
      <c r="L108" s="15"/>
      <c r="M108" s="15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</row>
    <row r="109" spans="1:49" x14ac:dyDescent="0.2">
      <c r="A109" s="72"/>
      <c r="B109" s="73"/>
      <c r="C109" s="73"/>
      <c r="D109" s="73"/>
      <c r="E109" s="73"/>
      <c r="F109" s="65"/>
      <c r="G109" s="73"/>
      <c r="H109" s="74"/>
      <c r="I109" s="82">
        <v>4</v>
      </c>
      <c r="J109" s="82"/>
      <c r="K109" s="15" t="s">
        <v>104</v>
      </c>
      <c r="L109" s="15"/>
      <c r="M109" s="15" t="s">
        <v>106</v>
      </c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</row>
    <row r="110" spans="1:49" x14ac:dyDescent="0.2"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</row>
    <row r="111" spans="1:49" x14ac:dyDescent="0.2">
      <c r="A111" s="285" t="s">
        <v>298</v>
      </c>
      <c r="B111" s="285"/>
      <c r="C111" s="285"/>
      <c r="D111" s="285"/>
      <c r="E111" s="285"/>
      <c r="F111" s="285"/>
      <c r="G111" s="285"/>
      <c r="H111" s="285"/>
      <c r="I111" s="286"/>
      <c r="J111" s="286"/>
      <c r="K111" s="286"/>
      <c r="N111" s="195">
        <f>N97+O100</f>
        <v>2545.1999999999998</v>
      </c>
      <c r="O111" s="195"/>
      <c r="P111" s="195">
        <f>P97+Q100</f>
        <v>2545.2000000000003</v>
      </c>
      <c r="Q111" s="195"/>
      <c r="R111" s="195">
        <f>R97+S100</f>
        <v>2545.1999999999998</v>
      </c>
      <c r="S111" s="195"/>
      <c r="T111" s="195">
        <f>T97+U100</f>
        <v>2513.1</v>
      </c>
      <c r="U111" s="195"/>
      <c r="V111" s="195">
        <f>V97+W100</f>
        <v>2429.6999999999998</v>
      </c>
      <c r="W111" s="195"/>
      <c r="X111" s="195">
        <f>X97+Y100</f>
        <v>2393.6999999999998</v>
      </c>
      <c r="Y111" s="195"/>
      <c r="Z111" s="195">
        <f>Z97+AA100</f>
        <v>1718.7</v>
      </c>
      <c r="AA111" s="195"/>
      <c r="AB111" s="195">
        <f>AB97+AC100</f>
        <v>1715.2</v>
      </c>
      <c r="AC111" s="195"/>
      <c r="AD111" s="195">
        <f>AD97+AE100</f>
        <v>1727.3000000000002</v>
      </c>
      <c r="AE111" s="195"/>
      <c r="AF111" s="195">
        <f>AF97+AG100</f>
        <v>1716.2</v>
      </c>
      <c r="AG111" s="195"/>
      <c r="AH111" s="195">
        <f>AH97+AI100</f>
        <v>1716.1</v>
      </c>
      <c r="AI111" s="195"/>
      <c r="AJ111" s="195">
        <f>AJ97+AK100</f>
        <v>1725.1</v>
      </c>
      <c r="AK111" s="195"/>
      <c r="AL111" s="195">
        <f>AL97+AM100</f>
        <v>1708.3</v>
      </c>
      <c r="AM111" s="195"/>
      <c r="AN111" s="195">
        <f>AN97+AO100</f>
        <v>1062.9000000000001</v>
      </c>
      <c r="AO111" s="195"/>
      <c r="AP111" s="195">
        <f>AP97+AQ100</f>
        <v>1062.9000000000001</v>
      </c>
      <c r="AQ111" s="195"/>
      <c r="AR111" s="195">
        <f>AR97+AS100</f>
        <v>1036.7</v>
      </c>
      <c r="AS111" s="195"/>
      <c r="AT111" s="195">
        <f>AT97+AU100</f>
        <v>944.5</v>
      </c>
      <c r="AU111" s="195"/>
      <c r="AV111" s="195">
        <f>AW100+AV97</f>
        <v>31106.000000000004</v>
      </c>
      <c r="AW111" s="195"/>
    </row>
    <row r="112" spans="1:49" x14ac:dyDescent="0.2">
      <c r="A112" s="285" t="s">
        <v>299</v>
      </c>
      <c r="B112" s="285"/>
      <c r="C112" s="285"/>
      <c r="D112" s="285"/>
      <c r="E112" s="285"/>
      <c r="F112" s="285"/>
      <c r="G112" s="285"/>
      <c r="H112" s="285"/>
      <c r="I112" s="286"/>
      <c r="J112" s="286"/>
      <c r="K112" s="286"/>
      <c r="N112" s="195">
        <v>2545.1999999999998</v>
      </c>
      <c r="O112" s="195"/>
      <c r="P112" s="195">
        <v>2545.1999999999998</v>
      </c>
      <c r="Q112" s="195"/>
      <c r="R112" s="195">
        <v>2545.1999999999998</v>
      </c>
      <c r="S112" s="195"/>
      <c r="T112" s="195">
        <v>2513.1</v>
      </c>
      <c r="U112" s="195"/>
      <c r="V112" s="195">
        <v>2429.6999999999998</v>
      </c>
      <c r="W112" s="195"/>
      <c r="X112" s="195">
        <v>2393.6999999999998</v>
      </c>
      <c r="Y112" s="195"/>
      <c r="Z112" s="195">
        <v>1718.7</v>
      </c>
      <c r="AA112" s="195"/>
      <c r="AB112" s="195">
        <v>1715.2</v>
      </c>
      <c r="AC112" s="195"/>
      <c r="AD112" s="195">
        <v>1727.3</v>
      </c>
      <c r="AE112" s="195"/>
      <c r="AF112" s="195">
        <v>1716.2</v>
      </c>
      <c r="AG112" s="195"/>
      <c r="AH112" s="195">
        <v>1716.1</v>
      </c>
      <c r="AI112" s="195"/>
      <c r="AJ112" s="195">
        <v>1725.1</v>
      </c>
      <c r="AK112" s="195"/>
      <c r="AL112" s="195">
        <v>1708.3</v>
      </c>
      <c r="AM112" s="195"/>
      <c r="AN112" s="195">
        <v>1062.9000000000001</v>
      </c>
      <c r="AO112" s="195"/>
      <c r="AP112" s="195">
        <v>1062.9000000000001</v>
      </c>
      <c r="AQ112" s="195"/>
      <c r="AR112" s="195">
        <v>1036.7</v>
      </c>
      <c r="AS112" s="195"/>
      <c r="AT112" s="195">
        <v>944.5</v>
      </c>
      <c r="AU112" s="195"/>
      <c r="AV112" s="195">
        <f>SUM(N112:AU112)</f>
        <v>31106</v>
      </c>
      <c r="AW112" s="195"/>
    </row>
    <row r="113" spans="1:49" x14ac:dyDescent="0.2">
      <c r="A113" s="285" t="s">
        <v>300</v>
      </c>
      <c r="B113" s="285"/>
      <c r="C113" s="285"/>
      <c r="D113" s="285"/>
      <c r="E113" s="285"/>
      <c r="F113" s="285"/>
      <c r="G113" s="285"/>
      <c r="H113" s="285"/>
      <c r="I113" s="286"/>
      <c r="J113" s="286"/>
      <c r="K113" s="286"/>
      <c r="N113" s="195" t="str">
        <f>IF(N111=N112,"CORRECT","WRONG")</f>
        <v>CORRECT</v>
      </c>
      <c r="O113" s="195"/>
      <c r="P113" s="195" t="str">
        <f>IF(P111=P112,"CORRECT","WRONG")</f>
        <v>CORRECT</v>
      </c>
      <c r="Q113" s="195"/>
      <c r="R113" s="195" t="str">
        <f>IF(R111=R112,"CORRECT","WRONG")</f>
        <v>CORRECT</v>
      </c>
      <c r="S113" s="195"/>
      <c r="T113" s="195" t="str">
        <f>IF(T111=T112,"CORRECT","WRONG")</f>
        <v>CORRECT</v>
      </c>
      <c r="U113" s="195"/>
      <c r="V113" s="195" t="str">
        <f>IF(V111=V112,"CORRECT","WRONG")</f>
        <v>CORRECT</v>
      </c>
      <c r="W113" s="195"/>
      <c r="X113" s="195" t="str">
        <f>IF(X111=X112,"CORRECT","WRONG")</f>
        <v>CORRECT</v>
      </c>
      <c r="Y113" s="195"/>
      <c r="Z113" s="195" t="str">
        <f>IF(Z111=Z112,"CORRECT","WRONG")</f>
        <v>CORRECT</v>
      </c>
      <c r="AA113" s="195"/>
      <c r="AB113" s="195" t="str">
        <f>IF(AB111=AB112,"CORRECT","WRONG")</f>
        <v>CORRECT</v>
      </c>
      <c r="AC113" s="195"/>
      <c r="AD113" s="195" t="str">
        <f>IF(AD111=AD112,"CORRECT","WRONG")</f>
        <v>CORRECT</v>
      </c>
      <c r="AE113" s="195"/>
      <c r="AF113" s="195" t="str">
        <f>IF(AF111=AF112,"CORRECT","WRONG")</f>
        <v>CORRECT</v>
      </c>
      <c r="AG113" s="195"/>
      <c r="AH113" s="195" t="str">
        <f>IF(AH111=AH112,"CORRECT","WRONG")</f>
        <v>CORRECT</v>
      </c>
      <c r="AI113" s="195"/>
      <c r="AJ113" s="195" t="str">
        <f>IF(AJ111=AJ112,"CORRECT","WRONG")</f>
        <v>CORRECT</v>
      </c>
      <c r="AK113" s="195"/>
      <c r="AL113" s="195" t="str">
        <f>IF(AL111=AL112,"CORRECT","WRONG")</f>
        <v>CORRECT</v>
      </c>
      <c r="AM113" s="195"/>
      <c r="AN113" s="195" t="str">
        <f>IF(AN111=AN112,"CORRECT","WRONG")</f>
        <v>CORRECT</v>
      </c>
      <c r="AO113" s="195"/>
      <c r="AP113" s="195" t="str">
        <f>IF(AP111=AP112,"CORRECT","WRONG")</f>
        <v>CORRECT</v>
      </c>
      <c r="AQ113" s="195"/>
      <c r="AR113" s="195" t="str">
        <f>IF(AR111=AR112,"CORRECT","WRONG")</f>
        <v>CORRECT</v>
      </c>
      <c r="AS113" s="195"/>
      <c r="AT113" s="195" t="str">
        <f>IF(AT111=AT112,"CORRECT","WRONG")</f>
        <v>CORRECT</v>
      </c>
      <c r="AU113" s="195"/>
      <c r="AV113" s="195" t="str">
        <f>IF(AV111=AV112,"CORRECT","WRONG")</f>
        <v>CORRECT</v>
      </c>
      <c r="AW113" s="195"/>
    </row>
    <row r="115" spans="1:49" x14ac:dyDescent="0.2">
      <c r="A115" s="75" t="s">
        <v>61</v>
      </c>
    </row>
    <row r="117" spans="1:49" x14ac:dyDescent="0.2">
      <c r="A117" s="172" t="s">
        <v>318</v>
      </c>
      <c r="N117" s="189">
        <f>SUMIF(J4:J68,"PEB",N4:N68)</f>
        <v>0</v>
      </c>
      <c r="O117" s="189"/>
      <c r="P117" s="189">
        <f>SUMIF(J4:J68,"PEB",P4:P68)</f>
        <v>0</v>
      </c>
      <c r="Q117" s="189"/>
      <c r="R117" s="189">
        <f>SUMIF(J4:J68,"PEB",R4:R68)</f>
        <v>0</v>
      </c>
      <c r="S117" s="189"/>
      <c r="T117" s="189">
        <f>SUMIF(J4:J68,"PEB",T4:T68)</f>
        <v>42.199999999999996</v>
      </c>
      <c r="U117" s="189"/>
      <c r="V117" s="189">
        <f>SUMIF(J4:J68,"PEB",V4:V68)+V87</f>
        <v>727.59999999999991</v>
      </c>
      <c r="W117" s="189"/>
      <c r="X117" s="189">
        <f>SUMIF(J4:J68,"PEB",X4:X68)+X87</f>
        <v>1417.7</v>
      </c>
      <c r="Y117" s="189"/>
      <c r="Z117" s="189">
        <f>SUMIF(J4:J68,"PEB",Z4:Z68)+Z87</f>
        <v>1184.3</v>
      </c>
      <c r="AA117" s="189"/>
      <c r="AB117" s="189">
        <f>SUMIF(J4:J68,"PEB",AB4:AB68)+AB87</f>
        <v>1266.2</v>
      </c>
      <c r="AC117" s="189"/>
      <c r="AD117" s="189">
        <f>SUMIF(J4:J68,"PEB",AD4:AD68)+AD87</f>
        <v>1259.0999999999999</v>
      </c>
      <c r="AE117" s="189"/>
      <c r="AF117" s="189">
        <f>SUMIF(J4:J68,"PEB",AF4:AF68)+AF87</f>
        <v>1248.4000000000001</v>
      </c>
      <c r="AG117" s="189"/>
      <c r="AH117" s="189">
        <f>SUMIF(J4:J68,"PEB",AH4:AH68)+AH87</f>
        <v>1272.5999999999999</v>
      </c>
      <c r="AI117" s="189"/>
      <c r="AJ117" s="189">
        <f>SUMIF(J4:J68,"PEB",AJ4:AJ68)+AJ87</f>
        <v>1238.1000000000001</v>
      </c>
      <c r="AK117" s="189"/>
      <c r="AL117" s="189">
        <f>SUMIF(J4:J68,"PEB",AL4:AL68)+AL87</f>
        <v>1248.2</v>
      </c>
      <c r="AM117" s="189"/>
      <c r="AN117" s="189">
        <f>SUMIF(J4:J68,"PEB",AN4:AN68)+AN87</f>
        <v>762.10000000000014</v>
      </c>
      <c r="AO117" s="189"/>
      <c r="AP117" s="189">
        <f>SUMIF(J4:J68,"PEB",AP4:AP68)+AP87</f>
        <v>804</v>
      </c>
      <c r="AQ117" s="189"/>
      <c r="AR117" s="189">
        <f>SUMIF(J4:J68,"PEB",AR4:AR68)+AR87</f>
        <v>739.7</v>
      </c>
      <c r="AS117" s="189"/>
      <c r="AT117" s="189">
        <f>SUMIF(J4:J68,"PEB",AT4:AT68)+AT87</f>
        <v>69.7</v>
      </c>
      <c r="AU117" s="189"/>
      <c r="AV117" s="191">
        <f>SUMIF(J4:J68,"PEB",AV4:AV68)+AV87-N87-P87-R87-T87</f>
        <v>13279.899999999998</v>
      </c>
      <c r="AW117" s="191"/>
    </row>
    <row r="119" spans="1:49" x14ac:dyDescent="0.2">
      <c r="N119" s="190"/>
      <c r="O119" s="294"/>
    </row>
    <row r="120" spans="1:49" x14ac:dyDescent="0.2">
      <c r="T120" s="189">
        <f>SUM(T117:AU117)</f>
        <v>13279.900000000003</v>
      </c>
      <c r="U120" s="189"/>
    </row>
  </sheetData>
  <mergeCells count="372">
    <mergeCell ref="V112:W112"/>
    <mergeCell ref="P112:Q112"/>
    <mergeCell ref="R112:S112"/>
    <mergeCell ref="AV112:AW112"/>
    <mergeCell ref="AX94:AX95"/>
    <mergeCell ref="AY94:AY95"/>
    <mergeCell ref="AF112:AG112"/>
    <mergeCell ref="AH112:AI112"/>
    <mergeCell ref="AJ112:AK112"/>
    <mergeCell ref="AT112:AU112"/>
    <mergeCell ref="AT97:AU97"/>
    <mergeCell ref="AT111:AU111"/>
    <mergeCell ref="AU100:AU103"/>
    <mergeCell ref="AV111:AW111"/>
    <mergeCell ref="N73:O73"/>
    <mergeCell ref="V73:W73"/>
    <mergeCell ref="X73:Y73"/>
    <mergeCell ref="Z73:AA73"/>
    <mergeCell ref="AB73:AC73"/>
    <mergeCell ref="AD73:AE73"/>
    <mergeCell ref="AV113:AW113"/>
    <mergeCell ref="A113:H113"/>
    <mergeCell ref="I113:K113"/>
    <mergeCell ref="N113:O113"/>
    <mergeCell ref="V113:W113"/>
    <mergeCell ref="P113:Q113"/>
    <mergeCell ref="R113:S113"/>
    <mergeCell ref="T113:U113"/>
    <mergeCell ref="X113:Y113"/>
    <mergeCell ref="Z113:AA113"/>
    <mergeCell ref="X112:Y112"/>
    <mergeCell ref="Z112:AA112"/>
    <mergeCell ref="AB112:AC112"/>
    <mergeCell ref="AD112:AE112"/>
    <mergeCell ref="A112:H112"/>
    <mergeCell ref="I112:K112"/>
    <mergeCell ref="N112:O112"/>
    <mergeCell ref="A111:H111"/>
    <mergeCell ref="I111:K111"/>
    <mergeCell ref="N111:O111"/>
    <mergeCell ref="V111:W111"/>
    <mergeCell ref="P111:Q111"/>
    <mergeCell ref="R111:S111"/>
    <mergeCell ref="AF111:AG111"/>
    <mergeCell ref="AH111:AI111"/>
    <mergeCell ref="AJ111:AK111"/>
    <mergeCell ref="AW100:AW103"/>
    <mergeCell ref="AH97:AI97"/>
    <mergeCell ref="AJ97:AK97"/>
    <mergeCell ref="AV97:AW97"/>
    <mergeCell ref="O100:O103"/>
    <mergeCell ref="W100:W103"/>
    <mergeCell ref="Y100:Y103"/>
    <mergeCell ref="AA100:AA103"/>
    <mergeCell ref="AC100:AC103"/>
    <mergeCell ref="AE100:AE103"/>
    <mergeCell ref="AI100:AI103"/>
    <mergeCell ref="AK100:AK103"/>
    <mergeCell ref="AG100:AG103"/>
    <mergeCell ref="AU4:AU7"/>
    <mergeCell ref="AU10:AU19"/>
    <mergeCell ref="AU23:AU31"/>
    <mergeCell ref="AU33:AU40"/>
    <mergeCell ref="AU43:AU50"/>
    <mergeCell ref="AU53:AU61"/>
    <mergeCell ref="AQ100:AQ103"/>
    <mergeCell ref="AF97:AG97"/>
    <mergeCell ref="AV1:AW1"/>
    <mergeCell ref="N1:AU1"/>
    <mergeCell ref="AJ94:AK95"/>
    <mergeCell ref="AV94:AW95"/>
    <mergeCell ref="AT2:AU2"/>
    <mergeCell ref="N97:O97"/>
    <mergeCell ref="V97:W97"/>
    <mergeCell ref="X97:Y97"/>
    <mergeCell ref="AT94:AU95"/>
    <mergeCell ref="AB94:AC95"/>
    <mergeCell ref="AD94:AE95"/>
    <mergeCell ref="AF94:AG95"/>
    <mergeCell ref="AH94:AI95"/>
    <mergeCell ref="AD97:AE97"/>
    <mergeCell ref="AN94:AO95"/>
    <mergeCell ref="AN97:AO97"/>
    <mergeCell ref="AW87:AW90"/>
    <mergeCell ref="N94:O95"/>
    <mergeCell ref="V94:W95"/>
    <mergeCell ref="X94:Y95"/>
    <mergeCell ref="Z94:AA95"/>
    <mergeCell ref="T94:U95"/>
    <mergeCell ref="AV92:AW92"/>
    <mergeCell ref="AU87:AU90"/>
    <mergeCell ref="Z97:AA97"/>
    <mergeCell ref="AB97:AC97"/>
    <mergeCell ref="P97:Q97"/>
    <mergeCell ref="R97:S97"/>
    <mergeCell ref="AP94:AQ95"/>
    <mergeCell ref="AP97:AQ97"/>
    <mergeCell ref="AJ92:AK92"/>
    <mergeCell ref="AT92:AU92"/>
    <mergeCell ref="AG87:AG90"/>
    <mergeCell ref="AK87:AK90"/>
    <mergeCell ref="AD92:AE92"/>
    <mergeCell ref="AF92:AG92"/>
    <mergeCell ref="AH92:AI92"/>
    <mergeCell ref="AO87:AO90"/>
    <mergeCell ref="AN92:AO92"/>
    <mergeCell ref="AQ87:AQ90"/>
    <mergeCell ref="AP92:AQ92"/>
    <mergeCell ref="AI87:AI90"/>
    <mergeCell ref="AI63:AI69"/>
    <mergeCell ref="AK63:AK69"/>
    <mergeCell ref="AF73:AG73"/>
    <mergeCell ref="AH73:AI73"/>
    <mergeCell ref="AJ73:AK73"/>
    <mergeCell ref="AW63:AW69"/>
    <mergeCell ref="AE75:AE85"/>
    <mergeCell ref="AG75:AG85"/>
    <mergeCell ref="AI75:AI85"/>
    <mergeCell ref="AK75:AK85"/>
    <mergeCell ref="AW75:AW85"/>
    <mergeCell ref="AU75:AU85"/>
    <mergeCell ref="AT73:AU73"/>
    <mergeCell ref="AV73:AW73"/>
    <mergeCell ref="AE63:AE69"/>
    <mergeCell ref="AU63:AU69"/>
    <mergeCell ref="AI23:AI31"/>
    <mergeCell ref="AK23:AK31"/>
    <mergeCell ref="AW23:AW31"/>
    <mergeCell ref="AM23:AM31"/>
    <mergeCell ref="AG53:AG61"/>
    <mergeCell ref="AI53:AI61"/>
    <mergeCell ref="AK53:AK61"/>
    <mergeCell ref="AW53:AW61"/>
    <mergeCell ref="AG43:AG50"/>
    <mergeCell ref="AI43:AI50"/>
    <mergeCell ref="AK43:AK50"/>
    <mergeCell ref="AW43:AW50"/>
    <mergeCell ref="AM43:AM50"/>
    <mergeCell ref="AM53:AM61"/>
    <mergeCell ref="AH2:AI2"/>
    <mergeCell ref="AJ2:AK2"/>
    <mergeCell ref="AV2:AW2"/>
    <mergeCell ref="AL2:AM2"/>
    <mergeCell ref="AC75:AC85"/>
    <mergeCell ref="AO63:AO69"/>
    <mergeCell ref="AN73:AO73"/>
    <mergeCell ref="AO75:AO85"/>
    <mergeCell ref="AP73:AQ73"/>
    <mergeCell ref="AG10:AG19"/>
    <mergeCell ref="AI10:AI19"/>
    <mergeCell ref="AK10:AK19"/>
    <mergeCell ref="AW10:AW19"/>
    <mergeCell ref="AM10:AM19"/>
    <mergeCell ref="AG4:AG7"/>
    <mergeCell ref="AI4:AI7"/>
    <mergeCell ref="AK4:AK7"/>
    <mergeCell ref="AW4:AW7"/>
    <mergeCell ref="AM4:AM7"/>
    <mergeCell ref="AG33:AG40"/>
    <mergeCell ref="AI33:AI40"/>
    <mergeCell ref="AK33:AK40"/>
    <mergeCell ref="AW33:AW40"/>
    <mergeCell ref="AM33:AM40"/>
    <mergeCell ref="AD2:AE2"/>
    <mergeCell ref="AE4:AE7"/>
    <mergeCell ref="AE10:AE19"/>
    <mergeCell ref="AE23:AE31"/>
    <mergeCell ref="AE33:AE40"/>
    <mergeCell ref="AE43:AE50"/>
    <mergeCell ref="AE53:AE61"/>
    <mergeCell ref="AE87:AE90"/>
    <mergeCell ref="AF2:AG2"/>
    <mergeCell ref="AG23:AG31"/>
    <mergeCell ref="AG63:AG69"/>
    <mergeCell ref="AB2:AC2"/>
    <mergeCell ref="AC4:AC7"/>
    <mergeCell ref="AC10:AC19"/>
    <mergeCell ref="AC23:AC31"/>
    <mergeCell ref="AC33:AC40"/>
    <mergeCell ref="AC43:AC50"/>
    <mergeCell ref="AC53:AC61"/>
    <mergeCell ref="AC63:AC69"/>
    <mergeCell ref="AC87:AC90"/>
    <mergeCell ref="Y43:Y50"/>
    <mergeCell ref="X92:Y92"/>
    <mergeCell ref="Z2:AA2"/>
    <mergeCell ref="AA4:AA7"/>
    <mergeCell ref="AA10:AA19"/>
    <mergeCell ref="AA23:AA31"/>
    <mergeCell ref="AA33:AA40"/>
    <mergeCell ref="AA43:AA50"/>
    <mergeCell ref="AA53:AA61"/>
    <mergeCell ref="AA63:AA69"/>
    <mergeCell ref="AA75:AA85"/>
    <mergeCell ref="AA87:AA90"/>
    <mergeCell ref="Z92:AA92"/>
    <mergeCell ref="O87:O90"/>
    <mergeCell ref="N92:O92"/>
    <mergeCell ref="O23:O31"/>
    <mergeCell ref="O33:O40"/>
    <mergeCell ref="O43:O50"/>
    <mergeCell ref="O53:O61"/>
    <mergeCell ref="W63:W69"/>
    <mergeCell ref="W75:W85"/>
    <mergeCell ref="W87:W90"/>
    <mergeCell ref="V92:W92"/>
    <mergeCell ref="W23:W31"/>
    <mergeCell ref="W33:W40"/>
    <mergeCell ref="W43:W50"/>
    <mergeCell ref="W53:W61"/>
    <mergeCell ref="M10:M11"/>
    <mergeCell ref="I47:I48"/>
    <mergeCell ref="K47:K48"/>
    <mergeCell ref="L47:L48"/>
    <mergeCell ref="M47:M48"/>
    <mergeCell ref="L75:L84"/>
    <mergeCell ref="X2:Y2"/>
    <mergeCell ref="Y4:Y7"/>
    <mergeCell ref="D25:D26"/>
    <mergeCell ref="D32:D33"/>
    <mergeCell ref="N2:O2"/>
    <mergeCell ref="O4:O7"/>
    <mergeCell ref="O10:O19"/>
    <mergeCell ref="V2:W2"/>
    <mergeCell ref="W4:W7"/>
    <mergeCell ref="W10:W19"/>
    <mergeCell ref="O63:O69"/>
    <mergeCell ref="O75:O85"/>
    <mergeCell ref="Y53:Y61"/>
    <mergeCell ref="Y63:Y69"/>
    <mergeCell ref="Y75:Y85"/>
    <mergeCell ref="Y10:Y19"/>
    <mergeCell ref="Y23:Y31"/>
    <mergeCell ref="Y33:Y40"/>
    <mergeCell ref="D1:H1"/>
    <mergeCell ref="A1:C1"/>
    <mergeCell ref="A46:B47"/>
    <mergeCell ref="I75:I77"/>
    <mergeCell ref="L10:L11"/>
    <mergeCell ref="B101:D101"/>
    <mergeCell ref="A36:A37"/>
    <mergeCell ref="F76:H76"/>
    <mergeCell ref="F88:H88"/>
    <mergeCell ref="D45:D46"/>
    <mergeCell ref="S43:S50"/>
    <mergeCell ref="Q53:Q61"/>
    <mergeCell ref="S53:S61"/>
    <mergeCell ref="Q33:Q40"/>
    <mergeCell ref="Q10:Q19"/>
    <mergeCell ref="S10:S19"/>
    <mergeCell ref="Q23:Q31"/>
    <mergeCell ref="S23:S31"/>
    <mergeCell ref="P2:Q2"/>
    <mergeCell ref="R2:S2"/>
    <mergeCell ref="Q4:Q7"/>
    <mergeCell ref="S4:S7"/>
    <mergeCell ref="Q100:Q103"/>
    <mergeCell ref="S100:S103"/>
    <mergeCell ref="T2:U2"/>
    <mergeCell ref="U4:U7"/>
    <mergeCell ref="U10:U19"/>
    <mergeCell ref="U23:U31"/>
    <mergeCell ref="U33:U40"/>
    <mergeCell ref="U43:U50"/>
    <mergeCell ref="U53:U61"/>
    <mergeCell ref="U63:U69"/>
    <mergeCell ref="Q87:Q90"/>
    <mergeCell ref="S87:S90"/>
    <mergeCell ref="P92:Q92"/>
    <mergeCell ref="R92:S92"/>
    <mergeCell ref="P94:Q95"/>
    <mergeCell ref="R94:S95"/>
    <mergeCell ref="Q63:Q69"/>
    <mergeCell ref="S63:S69"/>
    <mergeCell ref="P73:Q73"/>
    <mergeCell ref="R73:S73"/>
    <mergeCell ref="Q75:Q85"/>
    <mergeCell ref="S75:S85"/>
    <mergeCell ref="S33:S40"/>
    <mergeCell ref="Q43:Q50"/>
    <mergeCell ref="AN2:AO2"/>
    <mergeCell ref="AO4:AO7"/>
    <mergeCell ref="AO10:AO19"/>
    <mergeCell ref="AO23:AO31"/>
    <mergeCell ref="AO33:AO40"/>
    <mergeCell ref="AO43:AO50"/>
    <mergeCell ref="AO53:AO61"/>
    <mergeCell ref="T111:U111"/>
    <mergeCell ref="T112:U112"/>
    <mergeCell ref="AM63:AM69"/>
    <mergeCell ref="AL73:AM73"/>
    <mergeCell ref="AM75:AM85"/>
    <mergeCell ref="AM87:AM90"/>
    <mergeCell ref="AL92:AM92"/>
    <mergeCell ref="AL94:AM95"/>
    <mergeCell ref="AL97:AM97"/>
    <mergeCell ref="AM100:AM103"/>
    <mergeCell ref="T73:U73"/>
    <mergeCell ref="U75:U85"/>
    <mergeCell ref="U87:U90"/>
    <mergeCell ref="T92:U92"/>
    <mergeCell ref="T97:U97"/>
    <mergeCell ref="U100:U103"/>
    <mergeCell ref="Y87:Y90"/>
    <mergeCell ref="AR2:AS2"/>
    <mergeCell ref="AS4:AS7"/>
    <mergeCell ref="AS10:AS19"/>
    <mergeCell ref="AS23:AS31"/>
    <mergeCell ref="AS33:AS40"/>
    <mergeCell ref="AP2:AQ2"/>
    <mergeCell ref="AQ4:AQ7"/>
    <mergeCell ref="AQ10:AQ19"/>
    <mergeCell ref="AQ23:AQ31"/>
    <mergeCell ref="AQ33:AQ40"/>
    <mergeCell ref="AS43:AS50"/>
    <mergeCell ref="AS53:AS61"/>
    <mergeCell ref="AQ75:AQ85"/>
    <mergeCell ref="AS63:AS69"/>
    <mergeCell ref="AR73:AS73"/>
    <mergeCell ref="AS75:AS85"/>
    <mergeCell ref="AQ53:AQ61"/>
    <mergeCell ref="AQ63:AQ69"/>
    <mergeCell ref="AN112:AO112"/>
    <mergeCell ref="AO100:AO103"/>
    <mergeCell ref="AN111:AO111"/>
    <mergeCell ref="AP112:AQ112"/>
    <mergeCell ref="AQ43:AQ50"/>
    <mergeCell ref="AP111:AQ111"/>
    <mergeCell ref="V117:W117"/>
    <mergeCell ref="X117:Y117"/>
    <mergeCell ref="Z117:AA117"/>
    <mergeCell ref="AB117:AC117"/>
    <mergeCell ref="AS87:AS90"/>
    <mergeCell ref="AR111:AS111"/>
    <mergeCell ref="AR112:AS112"/>
    <mergeCell ref="AR92:AS92"/>
    <mergeCell ref="AR94:AS95"/>
    <mergeCell ref="AR97:AS97"/>
    <mergeCell ref="AS100:AS103"/>
    <mergeCell ref="AP113:AQ113"/>
    <mergeCell ref="AL111:AM111"/>
    <mergeCell ref="AL112:AM112"/>
    <mergeCell ref="AL113:AM113"/>
    <mergeCell ref="AB92:AC92"/>
    <mergeCell ref="X111:Y111"/>
    <mergeCell ref="Z111:AA111"/>
    <mergeCell ref="AB111:AC111"/>
    <mergeCell ref="AD111:AE111"/>
    <mergeCell ref="AB113:AC113"/>
    <mergeCell ref="AD113:AE113"/>
    <mergeCell ref="AF113:AG113"/>
    <mergeCell ref="AR113:AS113"/>
    <mergeCell ref="AN113:AO113"/>
    <mergeCell ref="AH113:AI113"/>
    <mergeCell ref="AJ113:AK113"/>
    <mergeCell ref="AT113:AU113"/>
    <mergeCell ref="N117:O117"/>
    <mergeCell ref="P117:Q117"/>
    <mergeCell ref="R117:S117"/>
    <mergeCell ref="T117:U117"/>
    <mergeCell ref="AH117:AI117"/>
    <mergeCell ref="AV117:AW117"/>
    <mergeCell ref="N119:O119"/>
    <mergeCell ref="T120:U120"/>
    <mergeCell ref="AL117:AM117"/>
    <mergeCell ref="AN117:AO117"/>
    <mergeCell ref="AP117:AQ117"/>
    <mergeCell ref="AR117:AS117"/>
    <mergeCell ref="AD117:AE117"/>
    <mergeCell ref="AF117:AG117"/>
    <mergeCell ref="AJ117:AK117"/>
    <mergeCell ref="AT117:AU117"/>
  </mergeCells>
  <phoneticPr fontId="3" type="noConversion"/>
  <conditionalFormatting sqref="AY92 N113:AU113">
    <cfRule type="cellIs" dxfId="15" priority="1" stopIfTrue="1" operator="equal">
      <formula>"WRONG"</formula>
    </cfRule>
  </conditionalFormatting>
  <conditionalFormatting sqref="O100:O103">
    <cfRule type="cellIs" dxfId="14" priority="2" stopIfTrue="1" operator="equal">
      <formula>"WRONG"</formula>
    </cfRule>
  </conditionalFormatting>
  <printOptions horizontalCentered="1" verticalCentered="1"/>
  <pageMargins left="0.18" right="0.56000000000000005" top="0.47244094488188981" bottom="0.27559055118110237" header="0.19685039370078741" footer="0.11811023622047245"/>
  <pageSetup paperSize="8" scale="65" orientation="landscape" r:id="rId1"/>
  <headerFooter alignWithMargins="0">
    <oddHeader>&amp;R&amp;"Arial,Bold"Découpage de la surface de plancher nette en sous-surfaces
selon la DIN 277</oddHeader>
    <oddFooter>&amp;L&amp;D&amp;R&amp;A</oddFooter>
  </headerFooter>
  <ignoredErrors>
    <ignoredError sqref="AL117" 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W119"/>
  <sheetViews>
    <sheetView showZeros="0" zoomScale="85" zoomScaleNormal="75" zoomScaleSheetLayoutView="75" workbookViewId="0">
      <pane xSplit="9" ySplit="3" topLeftCell="J62" activePane="bottomRight" state="frozenSplit"/>
      <selection activeCell="D1" sqref="D1:H1"/>
      <selection pane="topRight" activeCell="J1" sqref="J1"/>
      <selection pane="bottomLeft" activeCell="A4" sqref="A4"/>
      <selection pane="bottomRight" activeCell="V98" sqref="V98"/>
    </sheetView>
  </sheetViews>
  <sheetFormatPr defaultRowHeight="12.75" x14ac:dyDescent="0.2"/>
  <cols>
    <col min="1" max="1" width="4.7109375" style="2" customWidth="1"/>
    <col min="2" max="2" width="11.7109375" style="2" customWidth="1"/>
    <col min="3" max="3" width="3.28515625" style="2" customWidth="1"/>
    <col min="4" max="4" width="16.7109375" style="2" customWidth="1"/>
    <col min="5" max="5" width="3.85546875" style="2" customWidth="1"/>
    <col min="6" max="6" width="16.7109375" style="3" customWidth="1"/>
    <col min="7" max="7" width="3.42578125" style="4" customWidth="1"/>
    <col min="8" max="8" width="28.140625" style="5" customWidth="1"/>
    <col min="9" max="9" width="4" style="6" bestFit="1" customWidth="1"/>
    <col min="10" max="10" width="4" style="6" hidden="1" customWidth="1"/>
    <col min="11" max="11" width="39.7109375" style="7" customWidth="1"/>
    <col min="12" max="12" width="126.7109375" style="7" hidden="1" customWidth="1"/>
    <col min="13" max="13" width="100.28515625" style="7" hidden="1" customWidth="1"/>
    <col min="14" max="37" width="5" style="7" customWidth="1"/>
    <col min="38" max="39" width="6.7109375" style="7" customWidth="1"/>
    <col min="40" max="16384" width="9.140625" style="2"/>
  </cols>
  <sheetData>
    <row r="1" spans="1:39" s="77" customFormat="1" ht="36.75" customHeight="1" thickBot="1" x14ac:dyDescent="0.25">
      <c r="A1" s="259" t="s">
        <v>133</v>
      </c>
      <c r="B1" s="260"/>
      <c r="C1" s="260"/>
      <c r="D1" s="259" t="s">
        <v>134</v>
      </c>
      <c r="E1" s="260"/>
      <c r="F1" s="260"/>
      <c r="G1" s="260"/>
      <c r="H1" s="261"/>
      <c r="I1" s="1" t="s">
        <v>95</v>
      </c>
      <c r="J1" s="1"/>
      <c r="K1" s="1" t="s">
        <v>94</v>
      </c>
      <c r="L1" s="1" t="s">
        <v>271</v>
      </c>
      <c r="M1" s="1" t="s">
        <v>272</v>
      </c>
      <c r="N1" s="259" t="s">
        <v>284</v>
      </c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26" t="s">
        <v>291</v>
      </c>
      <c r="AM1" s="227"/>
    </row>
    <row r="2" spans="1:39" ht="13.5" thickBot="1" x14ac:dyDescent="0.25">
      <c r="N2" s="248">
        <v>-3</v>
      </c>
      <c r="O2" s="249"/>
      <c r="P2" s="271">
        <v>-2</v>
      </c>
      <c r="Q2" s="249"/>
      <c r="R2" s="248">
        <v>-1</v>
      </c>
      <c r="S2" s="249"/>
      <c r="T2" s="271" t="s">
        <v>301</v>
      </c>
      <c r="U2" s="249"/>
      <c r="V2" s="248">
        <v>1</v>
      </c>
      <c r="W2" s="249"/>
      <c r="X2" s="248">
        <v>2</v>
      </c>
      <c r="Y2" s="249"/>
      <c r="Z2" s="248">
        <v>3</v>
      </c>
      <c r="AA2" s="249"/>
      <c r="AB2" s="248">
        <v>4</v>
      </c>
      <c r="AC2" s="249"/>
      <c r="AD2" s="248">
        <v>5</v>
      </c>
      <c r="AE2" s="249"/>
      <c r="AF2" s="248">
        <v>6</v>
      </c>
      <c r="AG2" s="249"/>
      <c r="AH2" s="248">
        <v>7</v>
      </c>
      <c r="AI2" s="249"/>
      <c r="AJ2" s="248">
        <v>8</v>
      </c>
      <c r="AK2" s="276"/>
      <c r="AL2" s="228"/>
      <c r="AM2" s="229"/>
    </row>
    <row r="3" spans="1:39" ht="15" hidden="1" customHeight="1" x14ac:dyDescent="0.2">
      <c r="A3" s="8"/>
      <c r="B3" s="9"/>
      <c r="D3" s="10"/>
      <c r="F3" s="11"/>
      <c r="G3" s="12"/>
      <c r="H3" s="13"/>
      <c r="I3" s="14" t="s">
        <v>15</v>
      </c>
      <c r="J3" s="14"/>
      <c r="K3" s="15" t="s">
        <v>178</v>
      </c>
      <c r="L3" s="15" t="s">
        <v>252</v>
      </c>
      <c r="M3" s="15" t="s">
        <v>224</v>
      </c>
      <c r="AL3" s="137"/>
      <c r="AM3" s="138"/>
    </row>
    <row r="4" spans="1:39" ht="15" customHeight="1" x14ac:dyDescent="0.2">
      <c r="A4" s="16"/>
      <c r="B4" s="17"/>
      <c r="D4" s="18"/>
      <c r="F4" s="19"/>
      <c r="H4" s="90" t="s">
        <v>137</v>
      </c>
      <c r="I4" s="14" t="s">
        <v>16</v>
      </c>
      <c r="J4" s="14"/>
      <c r="K4" s="15" t="s">
        <v>30</v>
      </c>
      <c r="L4" s="78" t="s">
        <v>188</v>
      </c>
      <c r="M4" s="15" t="s">
        <v>263</v>
      </c>
      <c r="N4" s="131"/>
      <c r="O4" s="295"/>
      <c r="P4" s="131"/>
      <c r="Q4" s="295"/>
      <c r="R4" s="131"/>
      <c r="S4" s="250">
        <f>SUM(R4:R7)</f>
        <v>0</v>
      </c>
      <c r="T4" s="131"/>
      <c r="U4" s="250">
        <f>SUM(T4:T7)</f>
        <v>18.399999999999999</v>
      </c>
      <c r="V4" s="131"/>
      <c r="W4" s="250">
        <f>SUM(V4:V7)</f>
        <v>11.7</v>
      </c>
      <c r="X4" s="131"/>
      <c r="Y4" s="250">
        <f>SUM(X4:X7)</f>
        <v>11.7</v>
      </c>
      <c r="Z4" s="131"/>
      <c r="AA4" s="250">
        <f>SUM(Z4:Z7)</f>
        <v>11.7</v>
      </c>
      <c r="AB4" s="131"/>
      <c r="AC4" s="250">
        <f>SUM(AB4:AB7)</f>
        <v>11.7</v>
      </c>
      <c r="AD4" s="131"/>
      <c r="AE4" s="250">
        <f>SUM(AD4:AD7)</f>
        <v>11.7</v>
      </c>
      <c r="AF4" s="131"/>
      <c r="AG4" s="250">
        <f>SUM(AF4:AF7)</f>
        <v>11.7</v>
      </c>
      <c r="AH4" s="131"/>
      <c r="AI4" s="295"/>
      <c r="AJ4" s="131"/>
      <c r="AK4" s="302"/>
      <c r="AL4" s="147">
        <f>N4+P4+R4+T4+V4+X4+Z4+AB4+AD4+AF4+AH4+AJ4</f>
        <v>0</v>
      </c>
      <c r="AM4" s="230">
        <f>SUM(AL4:AL7)</f>
        <v>88.600000000000009</v>
      </c>
    </row>
    <row r="5" spans="1:39" ht="15" customHeight="1" x14ac:dyDescent="0.2">
      <c r="A5" s="16"/>
      <c r="B5" s="17"/>
      <c r="D5" s="18"/>
      <c r="F5" s="19"/>
      <c r="H5" s="91"/>
      <c r="I5" s="14" t="s">
        <v>17</v>
      </c>
      <c r="J5" s="14" t="s">
        <v>319</v>
      </c>
      <c r="K5" s="15" t="s">
        <v>65</v>
      </c>
      <c r="L5" s="15" t="s">
        <v>189</v>
      </c>
      <c r="M5" s="15" t="s">
        <v>239</v>
      </c>
      <c r="N5" s="131"/>
      <c r="O5" s="296"/>
      <c r="P5" s="131"/>
      <c r="Q5" s="296"/>
      <c r="R5" s="131"/>
      <c r="S5" s="251"/>
      <c r="T5" s="131"/>
      <c r="U5" s="251"/>
      <c r="V5" s="131"/>
      <c r="W5" s="251"/>
      <c r="X5" s="131"/>
      <c r="Y5" s="251"/>
      <c r="Z5" s="131"/>
      <c r="AA5" s="251"/>
      <c r="AB5" s="131"/>
      <c r="AC5" s="251"/>
      <c r="AD5" s="131"/>
      <c r="AE5" s="251"/>
      <c r="AF5" s="131"/>
      <c r="AG5" s="251"/>
      <c r="AH5" s="131"/>
      <c r="AI5" s="296"/>
      <c r="AJ5" s="131"/>
      <c r="AK5" s="303"/>
      <c r="AL5" s="147">
        <f>N5+P5+R5+T5+V5+X5+Z5+AB5+AD5+AF5+AH5+AJ5</f>
        <v>0</v>
      </c>
      <c r="AM5" s="231"/>
    </row>
    <row r="6" spans="1:39" ht="15" customHeight="1" x14ac:dyDescent="0.2">
      <c r="A6" s="16"/>
      <c r="B6" s="17"/>
      <c r="D6" s="18"/>
      <c r="F6" s="19"/>
      <c r="H6" s="91" t="s">
        <v>274</v>
      </c>
      <c r="I6" s="14" t="s">
        <v>18</v>
      </c>
      <c r="J6" s="14" t="s">
        <v>319</v>
      </c>
      <c r="K6" s="15" t="s">
        <v>176</v>
      </c>
      <c r="L6" s="78" t="s">
        <v>179</v>
      </c>
      <c r="M6" s="15" t="s">
        <v>279</v>
      </c>
      <c r="N6" s="131"/>
      <c r="O6" s="296"/>
      <c r="P6" s="131"/>
      <c r="Q6" s="296"/>
      <c r="R6" s="131"/>
      <c r="S6" s="251"/>
      <c r="T6" s="131"/>
      <c r="U6" s="251"/>
      <c r="V6" s="131"/>
      <c r="W6" s="251"/>
      <c r="X6" s="131"/>
      <c r="Y6" s="251"/>
      <c r="Z6" s="131"/>
      <c r="AA6" s="251"/>
      <c r="AB6" s="131"/>
      <c r="AC6" s="251"/>
      <c r="AD6" s="131"/>
      <c r="AE6" s="251"/>
      <c r="AF6" s="131"/>
      <c r="AG6" s="251"/>
      <c r="AH6" s="131"/>
      <c r="AI6" s="296"/>
      <c r="AJ6" s="131"/>
      <c r="AK6" s="303"/>
      <c r="AL6" s="147">
        <f>N6+P6+R6+T6+V6+X6+Z6+AB6+AD6+AF6+AH6+AJ6</f>
        <v>0</v>
      </c>
      <c r="AM6" s="231"/>
    </row>
    <row r="7" spans="1:39" ht="15" customHeight="1" thickBot="1" x14ac:dyDescent="0.25">
      <c r="A7" s="16"/>
      <c r="B7" s="17"/>
      <c r="D7" s="18"/>
      <c r="F7" s="19"/>
      <c r="H7" s="92"/>
      <c r="I7" s="14" t="s">
        <v>19</v>
      </c>
      <c r="J7" s="14" t="s">
        <v>319</v>
      </c>
      <c r="K7" s="15" t="s">
        <v>66</v>
      </c>
      <c r="L7" s="15" t="s">
        <v>180</v>
      </c>
      <c r="M7" s="15" t="s">
        <v>282</v>
      </c>
      <c r="N7" s="131"/>
      <c r="O7" s="297"/>
      <c r="P7" s="131"/>
      <c r="Q7" s="297"/>
      <c r="R7" s="131"/>
      <c r="S7" s="252"/>
      <c r="T7" s="131">
        <v>18.399999999999999</v>
      </c>
      <c r="U7" s="252"/>
      <c r="V7" s="131">
        <v>11.7</v>
      </c>
      <c r="W7" s="252"/>
      <c r="X7" s="131">
        <v>11.7</v>
      </c>
      <c r="Y7" s="252"/>
      <c r="Z7" s="131">
        <v>11.7</v>
      </c>
      <c r="AA7" s="252"/>
      <c r="AB7" s="131">
        <v>11.7</v>
      </c>
      <c r="AC7" s="252"/>
      <c r="AD7" s="131">
        <v>11.7</v>
      </c>
      <c r="AE7" s="252"/>
      <c r="AF7" s="131">
        <v>11.7</v>
      </c>
      <c r="AG7" s="252"/>
      <c r="AH7" s="131"/>
      <c r="AI7" s="297"/>
      <c r="AJ7" s="131"/>
      <c r="AK7" s="304"/>
      <c r="AL7" s="147">
        <f>N7+P7+R7+T7+V7+X7+Z7+AB7+AD7+AF7+AH7+AJ7</f>
        <v>88.600000000000009</v>
      </c>
      <c r="AM7" s="232"/>
    </row>
    <row r="8" spans="1:39" ht="15" hidden="1" customHeight="1" x14ac:dyDescent="0.2">
      <c r="A8" s="16"/>
      <c r="B8" s="17"/>
      <c r="D8" s="18"/>
      <c r="F8" s="19"/>
      <c r="H8" s="20"/>
      <c r="I8" s="14" t="s">
        <v>27</v>
      </c>
      <c r="J8" s="14"/>
      <c r="K8" s="15" t="s">
        <v>67</v>
      </c>
      <c r="L8" s="15" t="s">
        <v>0</v>
      </c>
      <c r="M8" s="15"/>
      <c r="N8" s="132"/>
      <c r="O8" s="132"/>
      <c r="P8" s="132"/>
      <c r="Q8" s="132"/>
      <c r="R8" s="132">
        <f>SUM(R4:R7)</f>
        <v>0</v>
      </c>
      <c r="S8" s="132"/>
      <c r="T8" s="132"/>
      <c r="U8" s="132"/>
      <c r="V8" s="132">
        <f>SUM(V4:V7)</f>
        <v>11.7</v>
      </c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9"/>
      <c r="AM8" s="140"/>
    </row>
    <row r="9" spans="1:39" ht="15" customHeight="1" thickBot="1" x14ac:dyDescent="0.25">
      <c r="A9" s="16"/>
      <c r="B9" s="17"/>
      <c r="D9" s="18"/>
      <c r="F9" s="19"/>
      <c r="I9" s="79"/>
      <c r="J9" s="79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9"/>
      <c r="AM9" s="140"/>
    </row>
    <row r="10" spans="1:39" ht="15" customHeight="1" x14ac:dyDescent="0.2">
      <c r="A10" s="16"/>
      <c r="B10" s="17"/>
      <c r="D10" s="18"/>
      <c r="F10" s="19"/>
      <c r="H10" s="93" t="s">
        <v>138</v>
      </c>
      <c r="I10" s="87" t="s">
        <v>20</v>
      </c>
      <c r="J10" s="87" t="s">
        <v>319</v>
      </c>
      <c r="K10" s="85" t="s">
        <v>62</v>
      </c>
      <c r="L10" s="267" t="s">
        <v>181</v>
      </c>
      <c r="M10" s="256" t="s">
        <v>277</v>
      </c>
      <c r="N10" s="133"/>
      <c r="O10" s="202">
        <f>SUM(N10:N19)</f>
        <v>0</v>
      </c>
      <c r="P10" s="133"/>
      <c r="Q10" s="202">
        <f>SUM(P10:P19)</f>
        <v>0</v>
      </c>
      <c r="R10" s="133"/>
      <c r="S10" s="202">
        <f>SUM(R10:R19)</f>
        <v>0</v>
      </c>
      <c r="T10" s="133">
        <v>87.4</v>
      </c>
      <c r="U10" s="202">
        <f>SUM(T10:T19)</f>
        <v>147.30000000000001</v>
      </c>
      <c r="V10" s="133">
        <v>353.5</v>
      </c>
      <c r="W10" s="202">
        <f>SUM(V10:V19)</f>
        <v>390.5</v>
      </c>
      <c r="X10" s="133">
        <v>389.8</v>
      </c>
      <c r="Y10" s="202">
        <f>SUM(X10:X19)</f>
        <v>424.2</v>
      </c>
      <c r="Z10" s="133">
        <v>389.4</v>
      </c>
      <c r="AA10" s="202">
        <f>SUM(Z10:Z19)</f>
        <v>423.79999999999995</v>
      </c>
      <c r="AB10" s="133">
        <v>389.4</v>
      </c>
      <c r="AC10" s="202">
        <f>SUM(AB10:AB19)</f>
        <v>423.79999999999995</v>
      </c>
      <c r="AD10" s="133">
        <v>389.4</v>
      </c>
      <c r="AE10" s="202">
        <f>SUM(AD10:AD19)</f>
        <v>423.79999999999995</v>
      </c>
      <c r="AF10" s="133">
        <v>389.4</v>
      </c>
      <c r="AG10" s="202">
        <f>SUM(AF10:AF19)</f>
        <v>423.79999999999995</v>
      </c>
      <c r="AH10" s="133"/>
      <c r="AI10" s="202">
        <f>SUM(AH10:AH19)</f>
        <v>29.9</v>
      </c>
      <c r="AJ10" s="133"/>
      <c r="AK10" s="277">
        <f>SUM(AJ10:AJ19)</f>
        <v>0</v>
      </c>
      <c r="AL10" s="148">
        <f t="shared" ref="AL10:AL19" si="0">N10+P10+R10+T10+V10+X10+Z10+AB10+AD10+AF10+AH10+AJ10</f>
        <v>2388.3000000000002</v>
      </c>
      <c r="AM10" s="233">
        <f>SUM(AL10:AL19)</f>
        <v>2687.1000000000004</v>
      </c>
    </row>
    <row r="11" spans="1:39" ht="15" hidden="1" customHeight="1" x14ac:dyDescent="0.2">
      <c r="A11" s="16"/>
      <c r="B11" s="17"/>
      <c r="D11" s="18"/>
      <c r="F11" s="19"/>
      <c r="H11" s="94"/>
      <c r="I11" s="88"/>
      <c r="J11" s="88"/>
      <c r="K11" s="86"/>
      <c r="L11" s="258"/>
      <c r="M11" s="272"/>
      <c r="N11" s="133"/>
      <c r="O11" s="203"/>
      <c r="P11" s="133"/>
      <c r="Q11" s="203"/>
      <c r="R11" s="133"/>
      <c r="S11" s="203"/>
      <c r="T11" s="133"/>
      <c r="U11" s="203"/>
      <c r="V11" s="133"/>
      <c r="W11" s="203"/>
      <c r="X11" s="133"/>
      <c r="Y11" s="203"/>
      <c r="Z11" s="133"/>
      <c r="AA11" s="203"/>
      <c r="AB11" s="133"/>
      <c r="AC11" s="203"/>
      <c r="AD11" s="133"/>
      <c r="AE11" s="203"/>
      <c r="AF11" s="133"/>
      <c r="AG11" s="203"/>
      <c r="AH11" s="133"/>
      <c r="AI11" s="203"/>
      <c r="AJ11" s="133"/>
      <c r="AK11" s="278"/>
      <c r="AL11" s="148">
        <f t="shared" si="0"/>
        <v>0</v>
      </c>
      <c r="AM11" s="234"/>
    </row>
    <row r="12" spans="1:39" ht="15" customHeight="1" x14ac:dyDescent="0.2">
      <c r="A12" s="16"/>
      <c r="B12" s="17"/>
      <c r="D12" s="18"/>
      <c r="F12" s="19"/>
      <c r="H12" s="95" t="s">
        <v>136</v>
      </c>
      <c r="I12" s="14" t="s">
        <v>21</v>
      </c>
      <c r="J12" s="87" t="s">
        <v>319</v>
      </c>
      <c r="K12" s="15" t="s">
        <v>302</v>
      </c>
      <c r="L12" s="80" t="s">
        <v>253</v>
      </c>
      <c r="M12" s="15" t="s">
        <v>225</v>
      </c>
      <c r="N12" s="133"/>
      <c r="O12" s="203"/>
      <c r="P12" s="133"/>
      <c r="Q12" s="203"/>
      <c r="R12" s="133"/>
      <c r="S12" s="203"/>
      <c r="T12" s="133"/>
      <c r="U12" s="203"/>
      <c r="V12" s="133"/>
      <c r="W12" s="203"/>
      <c r="X12" s="133"/>
      <c r="Y12" s="203"/>
      <c r="Z12" s="133"/>
      <c r="AA12" s="203"/>
      <c r="AB12" s="133"/>
      <c r="AC12" s="203"/>
      <c r="AD12" s="133"/>
      <c r="AE12" s="203"/>
      <c r="AF12" s="133"/>
      <c r="AG12" s="203"/>
      <c r="AH12" s="133"/>
      <c r="AI12" s="203"/>
      <c r="AJ12" s="133"/>
      <c r="AK12" s="278"/>
      <c r="AL12" s="148">
        <f t="shared" si="0"/>
        <v>0</v>
      </c>
      <c r="AM12" s="234"/>
    </row>
    <row r="13" spans="1:39" ht="15" customHeight="1" x14ac:dyDescent="0.2">
      <c r="A13" s="16"/>
      <c r="B13" s="17"/>
      <c r="D13" s="18"/>
      <c r="F13" s="19"/>
      <c r="H13" s="96"/>
      <c r="I13" s="89" t="s">
        <v>285</v>
      </c>
      <c r="J13" s="87" t="s">
        <v>319</v>
      </c>
      <c r="K13" s="15" t="s">
        <v>286</v>
      </c>
      <c r="L13" s="80" t="s">
        <v>182</v>
      </c>
      <c r="M13" s="15" t="s">
        <v>278</v>
      </c>
      <c r="N13" s="133"/>
      <c r="O13" s="203"/>
      <c r="P13" s="133"/>
      <c r="Q13" s="203"/>
      <c r="R13" s="133"/>
      <c r="S13" s="203"/>
      <c r="T13" s="133"/>
      <c r="U13" s="203"/>
      <c r="V13" s="133">
        <v>17</v>
      </c>
      <c r="W13" s="203"/>
      <c r="X13" s="133">
        <v>17.2</v>
      </c>
      <c r="Y13" s="203"/>
      <c r="Z13" s="133">
        <v>17.2</v>
      </c>
      <c r="AA13" s="203"/>
      <c r="AB13" s="133">
        <v>17.2</v>
      </c>
      <c r="AC13" s="203"/>
      <c r="AD13" s="133">
        <v>17.2</v>
      </c>
      <c r="AE13" s="203"/>
      <c r="AF13" s="133">
        <v>17.2</v>
      </c>
      <c r="AG13" s="203"/>
      <c r="AH13" s="133"/>
      <c r="AI13" s="203"/>
      <c r="AJ13" s="133"/>
      <c r="AK13" s="278"/>
      <c r="AL13" s="148">
        <f t="shared" si="0"/>
        <v>103.00000000000001</v>
      </c>
      <c r="AM13" s="234"/>
    </row>
    <row r="14" spans="1:39" ht="15" customHeight="1" x14ac:dyDescent="0.2">
      <c r="A14" s="16"/>
      <c r="B14" s="17"/>
      <c r="D14" s="18"/>
      <c r="F14" s="19"/>
      <c r="H14" s="96"/>
      <c r="I14" s="89" t="s">
        <v>303</v>
      </c>
      <c r="J14" s="87" t="s">
        <v>319</v>
      </c>
      <c r="K14" s="15" t="s">
        <v>287</v>
      </c>
      <c r="L14" s="80"/>
      <c r="M14" s="15"/>
      <c r="N14" s="133"/>
      <c r="O14" s="203"/>
      <c r="P14" s="133"/>
      <c r="Q14" s="203"/>
      <c r="R14" s="133"/>
      <c r="S14" s="203"/>
      <c r="T14" s="133"/>
      <c r="U14" s="203"/>
      <c r="V14" s="133"/>
      <c r="W14" s="203"/>
      <c r="X14" s="133"/>
      <c r="Y14" s="203"/>
      <c r="Z14" s="133"/>
      <c r="AA14" s="203"/>
      <c r="AB14" s="133"/>
      <c r="AC14" s="203"/>
      <c r="AD14" s="133"/>
      <c r="AE14" s="203"/>
      <c r="AF14" s="133"/>
      <c r="AG14" s="203"/>
      <c r="AH14" s="133"/>
      <c r="AI14" s="203"/>
      <c r="AJ14" s="133"/>
      <c r="AK14" s="278"/>
      <c r="AL14" s="148">
        <f t="shared" si="0"/>
        <v>0</v>
      </c>
      <c r="AM14" s="234"/>
    </row>
    <row r="15" spans="1:39" ht="15" customHeight="1" x14ac:dyDescent="0.2">
      <c r="A15" s="16"/>
      <c r="B15" s="17"/>
      <c r="D15" s="18"/>
      <c r="F15" s="19"/>
      <c r="H15" s="96"/>
      <c r="I15" s="14" t="s">
        <v>22</v>
      </c>
      <c r="J15" s="87" t="s">
        <v>319</v>
      </c>
      <c r="K15" s="15" t="s">
        <v>173</v>
      </c>
      <c r="L15" s="15" t="s">
        <v>63</v>
      </c>
      <c r="M15" s="15"/>
      <c r="N15" s="133"/>
      <c r="O15" s="203"/>
      <c r="P15" s="133"/>
      <c r="Q15" s="203"/>
      <c r="R15" s="133"/>
      <c r="S15" s="203"/>
      <c r="T15" s="133">
        <v>59.9</v>
      </c>
      <c r="U15" s="203"/>
      <c r="V15" s="133"/>
      <c r="W15" s="203"/>
      <c r="X15" s="133"/>
      <c r="Y15" s="203"/>
      <c r="Z15" s="133"/>
      <c r="AA15" s="203"/>
      <c r="AB15" s="133"/>
      <c r="AC15" s="203"/>
      <c r="AD15" s="133"/>
      <c r="AE15" s="203"/>
      <c r="AF15" s="133"/>
      <c r="AG15" s="203"/>
      <c r="AH15" s="133"/>
      <c r="AI15" s="203"/>
      <c r="AJ15" s="133"/>
      <c r="AK15" s="278"/>
      <c r="AL15" s="148">
        <f t="shared" si="0"/>
        <v>59.9</v>
      </c>
      <c r="AM15" s="234"/>
    </row>
    <row r="16" spans="1:39" ht="15" customHeight="1" x14ac:dyDescent="0.2">
      <c r="A16" s="16"/>
      <c r="B16" s="17"/>
      <c r="D16" s="18"/>
      <c r="F16" s="19"/>
      <c r="H16" s="96"/>
      <c r="I16" s="14" t="s">
        <v>23</v>
      </c>
      <c r="J16" s="14"/>
      <c r="K16" s="15" t="s">
        <v>174</v>
      </c>
      <c r="L16" s="15" t="s">
        <v>246</v>
      </c>
      <c r="M16" s="15" t="s">
        <v>247</v>
      </c>
      <c r="N16" s="133"/>
      <c r="O16" s="203"/>
      <c r="P16" s="133"/>
      <c r="Q16" s="203"/>
      <c r="R16" s="133"/>
      <c r="S16" s="203"/>
      <c r="T16" s="133"/>
      <c r="U16" s="203"/>
      <c r="V16" s="133"/>
      <c r="W16" s="203"/>
      <c r="X16" s="133"/>
      <c r="Y16" s="203"/>
      <c r="Z16" s="133"/>
      <c r="AA16" s="203"/>
      <c r="AB16" s="133"/>
      <c r="AC16" s="203"/>
      <c r="AD16" s="133"/>
      <c r="AE16" s="203"/>
      <c r="AF16" s="133"/>
      <c r="AG16" s="203"/>
      <c r="AH16" s="133"/>
      <c r="AI16" s="203"/>
      <c r="AJ16" s="133"/>
      <c r="AK16" s="278"/>
      <c r="AL16" s="148">
        <f t="shared" si="0"/>
        <v>0</v>
      </c>
      <c r="AM16" s="234"/>
    </row>
    <row r="17" spans="1:39" ht="15" customHeight="1" x14ac:dyDescent="0.2">
      <c r="A17" s="16"/>
      <c r="B17" s="17"/>
      <c r="D17" s="18"/>
      <c r="F17" s="19"/>
      <c r="H17" s="97" t="s">
        <v>61</v>
      </c>
      <c r="I17" s="14" t="s">
        <v>24</v>
      </c>
      <c r="J17" s="87" t="s">
        <v>319</v>
      </c>
      <c r="K17" s="15" t="s">
        <v>175</v>
      </c>
      <c r="L17" s="80" t="s">
        <v>187</v>
      </c>
      <c r="M17" s="15" t="s">
        <v>283</v>
      </c>
      <c r="N17" s="133"/>
      <c r="O17" s="203"/>
      <c r="P17" s="133"/>
      <c r="Q17" s="203"/>
      <c r="R17" s="133"/>
      <c r="S17" s="203"/>
      <c r="T17" s="133"/>
      <c r="U17" s="203"/>
      <c r="V17" s="133"/>
      <c r="W17" s="203"/>
      <c r="X17" s="133"/>
      <c r="Y17" s="203"/>
      <c r="Z17" s="133"/>
      <c r="AA17" s="203"/>
      <c r="AB17" s="133"/>
      <c r="AC17" s="203"/>
      <c r="AD17" s="133"/>
      <c r="AE17" s="203"/>
      <c r="AF17" s="133"/>
      <c r="AG17" s="203"/>
      <c r="AH17" s="133">
        <v>29.9</v>
      </c>
      <c r="AI17" s="203"/>
      <c r="AJ17" s="133"/>
      <c r="AK17" s="278"/>
      <c r="AL17" s="148">
        <f t="shared" si="0"/>
        <v>29.9</v>
      </c>
      <c r="AM17" s="234"/>
    </row>
    <row r="18" spans="1:39" ht="15" customHeight="1" x14ac:dyDescent="0.2">
      <c r="A18" s="16"/>
      <c r="B18" s="17"/>
      <c r="D18" s="18"/>
      <c r="F18" s="19"/>
      <c r="H18" s="96"/>
      <c r="I18" s="14" t="s">
        <v>25</v>
      </c>
      <c r="J18" s="87" t="s">
        <v>319</v>
      </c>
      <c r="K18" s="15" t="s">
        <v>77</v>
      </c>
      <c r="L18" s="15" t="s">
        <v>177</v>
      </c>
      <c r="M18" s="15" t="s">
        <v>268</v>
      </c>
      <c r="N18" s="133"/>
      <c r="O18" s="203"/>
      <c r="P18" s="133"/>
      <c r="Q18" s="203"/>
      <c r="R18" s="133"/>
      <c r="S18" s="203"/>
      <c r="T18" s="133"/>
      <c r="U18" s="203"/>
      <c r="V18" s="133"/>
      <c r="W18" s="203"/>
      <c r="X18" s="133"/>
      <c r="Y18" s="203"/>
      <c r="Z18" s="133"/>
      <c r="AA18" s="203"/>
      <c r="AB18" s="133"/>
      <c r="AC18" s="203"/>
      <c r="AD18" s="133"/>
      <c r="AE18" s="203"/>
      <c r="AF18" s="133"/>
      <c r="AG18" s="203"/>
      <c r="AH18" s="133"/>
      <c r="AI18" s="203"/>
      <c r="AJ18" s="133"/>
      <c r="AK18" s="278"/>
      <c r="AL18" s="148">
        <f t="shared" si="0"/>
        <v>0</v>
      </c>
      <c r="AM18" s="234"/>
    </row>
    <row r="19" spans="1:39" ht="15" customHeight="1" thickBot="1" x14ac:dyDescent="0.25">
      <c r="A19" s="16"/>
      <c r="B19" s="17"/>
      <c r="D19" s="18"/>
      <c r="F19" s="19"/>
      <c r="H19" s="98"/>
      <c r="I19" s="14" t="s">
        <v>26</v>
      </c>
      <c r="J19" s="14"/>
      <c r="K19" s="15" t="s">
        <v>78</v>
      </c>
      <c r="L19" s="15" t="s">
        <v>183</v>
      </c>
      <c r="M19" s="15" t="s">
        <v>264</v>
      </c>
      <c r="N19" s="133"/>
      <c r="O19" s="204"/>
      <c r="P19" s="133"/>
      <c r="Q19" s="204"/>
      <c r="R19" s="133"/>
      <c r="S19" s="204"/>
      <c r="T19" s="133"/>
      <c r="U19" s="204"/>
      <c r="V19" s="133">
        <v>20</v>
      </c>
      <c r="W19" s="204"/>
      <c r="X19" s="133">
        <v>17.2</v>
      </c>
      <c r="Y19" s="204"/>
      <c r="Z19" s="133">
        <v>17.2</v>
      </c>
      <c r="AA19" s="204"/>
      <c r="AB19" s="133">
        <v>17.2</v>
      </c>
      <c r="AC19" s="204"/>
      <c r="AD19" s="133">
        <v>17.2</v>
      </c>
      <c r="AE19" s="204"/>
      <c r="AF19" s="133">
        <v>17.2</v>
      </c>
      <c r="AG19" s="204"/>
      <c r="AH19" s="133"/>
      <c r="AI19" s="204"/>
      <c r="AJ19" s="133"/>
      <c r="AK19" s="279"/>
      <c r="AL19" s="148">
        <f t="shared" si="0"/>
        <v>106.00000000000001</v>
      </c>
      <c r="AM19" s="235"/>
    </row>
    <row r="20" spans="1:39" ht="15" hidden="1" customHeight="1" x14ac:dyDescent="0.2">
      <c r="A20" s="16"/>
      <c r="B20" s="17"/>
      <c r="D20" s="18"/>
      <c r="F20" s="19"/>
      <c r="H20" s="20"/>
      <c r="I20" s="14" t="s">
        <v>61</v>
      </c>
      <c r="J20" s="14"/>
      <c r="K20" s="21" t="s">
        <v>61</v>
      </c>
      <c r="L20" s="15"/>
      <c r="M20" s="15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41"/>
      <c r="AM20" s="142"/>
    </row>
    <row r="21" spans="1:39" ht="15" customHeight="1" thickBot="1" x14ac:dyDescent="0.25">
      <c r="A21" s="16"/>
      <c r="B21" s="17"/>
      <c r="D21" s="18"/>
      <c r="F21" s="19"/>
      <c r="I21" s="79"/>
      <c r="J21" s="79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41"/>
      <c r="AM21" s="142"/>
    </row>
    <row r="22" spans="1:39" ht="15" hidden="1" customHeight="1" x14ac:dyDescent="0.2">
      <c r="A22" s="16"/>
      <c r="B22" s="17"/>
      <c r="D22" s="18"/>
      <c r="F22" s="19"/>
      <c r="H22" s="13"/>
      <c r="I22" s="14" t="s">
        <v>31</v>
      </c>
      <c r="J22" s="14"/>
      <c r="K22" s="22" t="s">
        <v>185</v>
      </c>
      <c r="L22" s="80" t="s">
        <v>184</v>
      </c>
      <c r="M22" s="15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41"/>
      <c r="AM22" s="142"/>
    </row>
    <row r="23" spans="1:39" ht="15" customHeight="1" x14ac:dyDescent="0.2">
      <c r="A23" s="16"/>
      <c r="B23" s="17"/>
      <c r="D23" s="18"/>
      <c r="F23" s="19"/>
      <c r="H23" s="99" t="s">
        <v>139</v>
      </c>
      <c r="I23" s="14" t="s">
        <v>32</v>
      </c>
      <c r="J23" s="14"/>
      <c r="K23" s="22" t="s">
        <v>68</v>
      </c>
      <c r="L23" s="15" t="s">
        <v>126</v>
      </c>
      <c r="M23" s="121" t="s">
        <v>240</v>
      </c>
      <c r="N23" s="133"/>
      <c r="O23" s="253"/>
      <c r="P23" s="133"/>
      <c r="Q23" s="253"/>
      <c r="R23" s="133"/>
      <c r="S23" s="253"/>
      <c r="T23" s="133"/>
      <c r="U23" s="253"/>
      <c r="V23" s="133"/>
      <c r="W23" s="253"/>
      <c r="X23" s="133"/>
      <c r="Y23" s="253"/>
      <c r="Z23" s="133"/>
      <c r="AA23" s="253"/>
      <c r="AB23" s="133"/>
      <c r="AC23" s="253"/>
      <c r="AD23" s="133"/>
      <c r="AE23" s="253"/>
      <c r="AF23" s="133"/>
      <c r="AG23" s="253"/>
      <c r="AH23" s="133"/>
      <c r="AI23" s="253"/>
      <c r="AJ23" s="133"/>
      <c r="AK23" s="277"/>
      <c r="AL23" s="149">
        <f t="shared" ref="AL23:AL31" si="1">N23+P23+R23+T23+V23+X23+Z23+AB23+AD23+AF23+AH23+AJ23</f>
        <v>0</v>
      </c>
      <c r="AM23" s="236"/>
    </row>
    <row r="24" spans="1:39" ht="15" hidden="1" customHeight="1" x14ac:dyDescent="0.2">
      <c r="A24" s="16"/>
      <c r="B24" s="17"/>
      <c r="D24" s="31" t="s">
        <v>157</v>
      </c>
      <c r="F24" s="19"/>
      <c r="H24" s="100"/>
      <c r="I24" s="14" t="s">
        <v>33</v>
      </c>
      <c r="J24" s="14"/>
      <c r="K24" s="22" t="s">
        <v>69</v>
      </c>
      <c r="L24" s="15" t="s">
        <v>108</v>
      </c>
      <c r="M24" s="121"/>
      <c r="N24" s="133"/>
      <c r="O24" s="254"/>
      <c r="P24" s="133"/>
      <c r="Q24" s="254"/>
      <c r="R24" s="133"/>
      <c r="S24" s="254"/>
      <c r="T24" s="133"/>
      <c r="U24" s="254"/>
      <c r="V24" s="133"/>
      <c r="W24" s="254"/>
      <c r="X24" s="133"/>
      <c r="Y24" s="254"/>
      <c r="Z24" s="133"/>
      <c r="AA24" s="254"/>
      <c r="AB24" s="133"/>
      <c r="AC24" s="254"/>
      <c r="AD24" s="133"/>
      <c r="AE24" s="254"/>
      <c r="AF24" s="133"/>
      <c r="AG24" s="254"/>
      <c r="AH24" s="133"/>
      <c r="AI24" s="254"/>
      <c r="AJ24" s="133"/>
      <c r="AK24" s="278"/>
      <c r="AL24" s="149">
        <f t="shared" si="1"/>
        <v>0</v>
      </c>
      <c r="AM24" s="237"/>
    </row>
    <row r="25" spans="1:39" ht="15" hidden="1" customHeight="1" x14ac:dyDescent="0.2">
      <c r="A25" s="16"/>
      <c r="B25" s="17"/>
      <c r="D25" s="246" t="s">
        <v>131</v>
      </c>
      <c r="F25" s="19"/>
      <c r="H25" s="100"/>
      <c r="I25" s="14" t="s">
        <v>34</v>
      </c>
      <c r="J25" s="14"/>
      <c r="K25" s="23" t="s">
        <v>88</v>
      </c>
      <c r="L25" s="15" t="s">
        <v>109</v>
      </c>
      <c r="M25" s="121"/>
      <c r="N25" s="133"/>
      <c r="O25" s="254"/>
      <c r="P25" s="133"/>
      <c r="Q25" s="254"/>
      <c r="R25" s="133"/>
      <c r="S25" s="254"/>
      <c r="T25" s="133"/>
      <c r="U25" s="254"/>
      <c r="V25" s="133"/>
      <c r="W25" s="254"/>
      <c r="X25" s="133"/>
      <c r="Y25" s="254"/>
      <c r="Z25" s="133"/>
      <c r="AA25" s="254"/>
      <c r="AB25" s="133"/>
      <c r="AC25" s="254"/>
      <c r="AD25" s="133"/>
      <c r="AE25" s="254"/>
      <c r="AF25" s="133"/>
      <c r="AG25" s="254"/>
      <c r="AH25" s="133"/>
      <c r="AI25" s="254"/>
      <c r="AJ25" s="133"/>
      <c r="AK25" s="278"/>
      <c r="AL25" s="149">
        <f t="shared" si="1"/>
        <v>0</v>
      </c>
      <c r="AM25" s="237"/>
    </row>
    <row r="26" spans="1:39" ht="15" hidden="1" customHeight="1" x14ac:dyDescent="0.2">
      <c r="A26" s="16"/>
      <c r="B26" s="17"/>
      <c r="D26" s="247"/>
      <c r="F26" s="19"/>
      <c r="H26" s="101"/>
      <c r="I26" s="14" t="s">
        <v>35</v>
      </c>
      <c r="J26" s="14"/>
      <c r="K26" s="22" t="s">
        <v>70</v>
      </c>
      <c r="L26" s="15" t="s">
        <v>110</v>
      </c>
      <c r="M26" s="121"/>
      <c r="N26" s="133"/>
      <c r="O26" s="254"/>
      <c r="P26" s="133"/>
      <c r="Q26" s="254"/>
      <c r="R26" s="133"/>
      <c r="S26" s="254"/>
      <c r="T26" s="133"/>
      <c r="U26" s="254"/>
      <c r="V26" s="133"/>
      <c r="W26" s="254"/>
      <c r="X26" s="133"/>
      <c r="Y26" s="254"/>
      <c r="Z26" s="133"/>
      <c r="AA26" s="254"/>
      <c r="AB26" s="133"/>
      <c r="AC26" s="254"/>
      <c r="AD26" s="133"/>
      <c r="AE26" s="254"/>
      <c r="AF26" s="133"/>
      <c r="AG26" s="254"/>
      <c r="AH26" s="133"/>
      <c r="AI26" s="254"/>
      <c r="AJ26" s="133"/>
      <c r="AK26" s="278"/>
      <c r="AL26" s="149">
        <f t="shared" si="1"/>
        <v>0</v>
      </c>
      <c r="AM26" s="237"/>
    </row>
    <row r="27" spans="1:39" ht="15" hidden="1" customHeight="1" x14ac:dyDescent="0.2">
      <c r="A27" s="16"/>
      <c r="B27" s="17"/>
      <c r="D27" s="18"/>
      <c r="F27" s="19"/>
      <c r="H27" s="101"/>
      <c r="I27" s="14" t="s">
        <v>36</v>
      </c>
      <c r="J27" s="14"/>
      <c r="K27" s="22" t="s">
        <v>71</v>
      </c>
      <c r="L27" s="15" t="s">
        <v>125</v>
      </c>
      <c r="M27" s="121"/>
      <c r="N27" s="133"/>
      <c r="O27" s="254"/>
      <c r="P27" s="133"/>
      <c r="Q27" s="254"/>
      <c r="R27" s="133"/>
      <c r="S27" s="254"/>
      <c r="T27" s="133"/>
      <c r="U27" s="254"/>
      <c r="V27" s="133"/>
      <c r="W27" s="254"/>
      <c r="X27" s="133"/>
      <c r="Y27" s="254"/>
      <c r="Z27" s="133"/>
      <c r="AA27" s="254"/>
      <c r="AB27" s="133"/>
      <c r="AC27" s="254"/>
      <c r="AD27" s="133"/>
      <c r="AE27" s="254"/>
      <c r="AF27" s="133"/>
      <c r="AG27" s="254"/>
      <c r="AH27" s="133"/>
      <c r="AI27" s="254"/>
      <c r="AJ27" s="133"/>
      <c r="AK27" s="278"/>
      <c r="AL27" s="149">
        <f t="shared" si="1"/>
        <v>0</v>
      </c>
      <c r="AM27" s="237"/>
    </row>
    <row r="28" spans="1:39" ht="15" hidden="1" customHeight="1" x14ac:dyDescent="0.2">
      <c r="A28" s="16"/>
      <c r="B28" s="17"/>
      <c r="D28" s="18"/>
      <c r="F28" s="19"/>
      <c r="H28" s="101"/>
      <c r="I28" s="14" t="s">
        <v>37</v>
      </c>
      <c r="J28" s="14"/>
      <c r="K28" s="22" t="s">
        <v>72</v>
      </c>
      <c r="L28" s="15" t="s">
        <v>111</v>
      </c>
      <c r="M28" s="121"/>
      <c r="N28" s="133"/>
      <c r="O28" s="254"/>
      <c r="P28" s="133"/>
      <c r="Q28" s="254"/>
      <c r="R28" s="133"/>
      <c r="S28" s="254"/>
      <c r="T28" s="133"/>
      <c r="U28" s="254"/>
      <c r="V28" s="133"/>
      <c r="W28" s="254"/>
      <c r="X28" s="133"/>
      <c r="Y28" s="254"/>
      <c r="Z28" s="133"/>
      <c r="AA28" s="254"/>
      <c r="AB28" s="133"/>
      <c r="AC28" s="254"/>
      <c r="AD28" s="133"/>
      <c r="AE28" s="254"/>
      <c r="AF28" s="133"/>
      <c r="AG28" s="254"/>
      <c r="AH28" s="133"/>
      <c r="AI28" s="254"/>
      <c r="AJ28" s="133"/>
      <c r="AK28" s="278"/>
      <c r="AL28" s="149">
        <f t="shared" si="1"/>
        <v>0</v>
      </c>
      <c r="AM28" s="237"/>
    </row>
    <row r="29" spans="1:39" ht="15" customHeight="1" x14ac:dyDescent="0.2">
      <c r="A29" s="16"/>
      <c r="B29" s="17"/>
      <c r="D29" s="18"/>
      <c r="F29" s="19"/>
      <c r="H29" s="100" t="s">
        <v>288</v>
      </c>
      <c r="I29" s="14" t="s">
        <v>28</v>
      </c>
      <c r="J29" s="87" t="s">
        <v>319</v>
      </c>
      <c r="K29" s="22" t="s">
        <v>73</v>
      </c>
      <c r="L29" s="15" t="s">
        <v>186</v>
      </c>
      <c r="M29" s="121" t="s">
        <v>226</v>
      </c>
      <c r="N29" s="133"/>
      <c r="O29" s="254"/>
      <c r="P29" s="133"/>
      <c r="Q29" s="254"/>
      <c r="R29" s="133"/>
      <c r="S29" s="254"/>
      <c r="T29" s="133"/>
      <c r="U29" s="254"/>
      <c r="V29" s="133"/>
      <c r="W29" s="254"/>
      <c r="X29" s="133"/>
      <c r="Y29" s="254"/>
      <c r="Z29" s="133"/>
      <c r="AA29" s="254"/>
      <c r="AB29" s="133"/>
      <c r="AC29" s="254"/>
      <c r="AD29" s="133"/>
      <c r="AE29" s="254"/>
      <c r="AF29" s="133"/>
      <c r="AG29" s="254"/>
      <c r="AH29" s="133"/>
      <c r="AI29" s="254"/>
      <c r="AJ29" s="133"/>
      <c r="AK29" s="278"/>
      <c r="AL29" s="149">
        <f t="shared" si="1"/>
        <v>0</v>
      </c>
      <c r="AM29" s="237"/>
    </row>
    <row r="30" spans="1:39" ht="15" hidden="1" customHeight="1" x14ac:dyDescent="0.2">
      <c r="A30" s="16"/>
      <c r="B30" s="17"/>
      <c r="D30" s="18"/>
      <c r="F30" s="19"/>
      <c r="H30" s="102"/>
      <c r="I30" s="14" t="s">
        <v>29</v>
      </c>
      <c r="J30" s="14"/>
      <c r="K30" s="22" t="s">
        <v>163</v>
      </c>
      <c r="L30" s="15" t="s">
        <v>112</v>
      </c>
      <c r="M30" s="121"/>
      <c r="N30" s="133"/>
      <c r="O30" s="254"/>
      <c r="P30" s="133"/>
      <c r="Q30" s="254"/>
      <c r="R30" s="133"/>
      <c r="S30" s="254"/>
      <c r="T30" s="133"/>
      <c r="U30" s="254"/>
      <c r="V30" s="133"/>
      <c r="W30" s="254"/>
      <c r="X30" s="133"/>
      <c r="Y30" s="254"/>
      <c r="Z30" s="133"/>
      <c r="AA30" s="254"/>
      <c r="AB30" s="133"/>
      <c r="AC30" s="254"/>
      <c r="AD30" s="133"/>
      <c r="AE30" s="254"/>
      <c r="AF30" s="133"/>
      <c r="AG30" s="254"/>
      <c r="AH30" s="133"/>
      <c r="AI30" s="254"/>
      <c r="AJ30" s="133"/>
      <c r="AK30" s="278"/>
      <c r="AL30" s="149">
        <f t="shared" si="1"/>
        <v>0</v>
      </c>
      <c r="AM30" s="237"/>
    </row>
    <row r="31" spans="1:39" ht="15" customHeight="1" thickBot="1" x14ac:dyDescent="0.25">
      <c r="A31" s="16"/>
      <c r="B31" s="17"/>
      <c r="D31" s="31" t="s">
        <v>157</v>
      </c>
      <c r="F31" s="19"/>
      <c r="H31" s="103" t="s">
        <v>289</v>
      </c>
      <c r="I31" s="14"/>
      <c r="J31" s="14"/>
      <c r="K31" s="22"/>
      <c r="L31" s="76"/>
      <c r="M31" s="76"/>
      <c r="N31" s="133"/>
      <c r="O31" s="255"/>
      <c r="P31" s="133"/>
      <c r="Q31" s="255"/>
      <c r="R31" s="133"/>
      <c r="S31" s="255"/>
      <c r="T31" s="133"/>
      <c r="U31" s="255"/>
      <c r="V31" s="133"/>
      <c r="W31" s="255"/>
      <c r="X31" s="133"/>
      <c r="Y31" s="255"/>
      <c r="Z31" s="133"/>
      <c r="AA31" s="255"/>
      <c r="AB31" s="133"/>
      <c r="AC31" s="255"/>
      <c r="AD31" s="133"/>
      <c r="AE31" s="255"/>
      <c r="AF31" s="133"/>
      <c r="AG31" s="255"/>
      <c r="AH31" s="133"/>
      <c r="AI31" s="255"/>
      <c r="AJ31" s="133"/>
      <c r="AK31" s="279"/>
      <c r="AL31" s="149">
        <f t="shared" si="1"/>
        <v>0</v>
      </c>
      <c r="AM31" s="238"/>
    </row>
    <row r="32" spans="1:39" ht="15" customHeight="1" thickBot="1" x14ac:dyDescent="0.25">
      <c r="A32" s="16"/>
      <c r="B32" s="17"/>
      <c r="D32" s="246" t="s">
        <v>131</v>
      </c>
      <c r="F32" s="19"/>
      <c r="I32" s="79"/>
      <c r="J32" s="79"/>
      <c r="K32" s="2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41"/>
      <c r="AM32" s="142"/>
    </row>
    <row r="33" spans="1:39" ht="15" customHeight="1" x14ac:dyDescent="0.2">
      <c r="A33" s="16"/>
      <c r="B33" s="17"/>
      <c r="D33" s="247"/>
      <c r="F33" s="19"/>
      <c r="H33" s="104" t="s">
        <v>140</v>
      </c>
      <c r="I33" s="14" t="s">
        <v>38</v>
      </c>
      <c r="J33" s="14"/>
      <c r="K33" s="15" t="s">
        <v>79</v>
      </c>
      <c r="L33" s="15" t="s">
        <v>124</v>
      </c>
      <c r="M33" s="15" t="s">
        <v>265</v>
      </c>
      <c r="N33" s="133">
        <v>224.5</v>
      </c>
      <c r="O33" s="202">
        <f>SUM(N33:N40)</f>
        <v>224.5</v>
      </c>
      <c r="P33" s="133">
        <v>22.5</v>
      </c>
      <c r="Q33" s="253">
        <f>SUM(P33:P40)</f>
        <v>22.5</v>
      </c>
      <c r="R33" s="133">
        <v>12.3</v>
      </c>
      <c r="S33" s="202">
        <f>SUM(R33:R40)</f>
        <v>12.3</v>
      </c>
      <c r="T33" s="133">
        <v>19</v>
      </c>
      <c r="U33" s="202">
        <f>SUM(T33:T40)</f>
        <v>19</v>
      </c>
      <c r="V33" s="133">
        <v>2.1</v>
      </c>
      <c r="W33" s="202">
        <f>SUM(V33:V40)</f>
        <v>2.1</v>
      </c>
      <c r="X33" s="133">
        <v>2.1</v>
      </c>
      <c r="Y33" s="202">
        <f>SUM(X33:X40)</f>
        <v>2.1</v>
      </c>
      <c r="Z33" s="133">
        <v>2.1</v>
      </c>
      <c r="AA33" s="202">
        <f>SUM(Z33:Z40)</f>
        <v>2.1</v>
      </c>
      <c r="AB33" s="133">
        <v>1.1000000000000001</v>
      </c>
      <c r="AC33" s="202">
        <f>SUM(AB33:AB40)</f>
        <v>1.1000000000000001</v>
      </c>
      <c r="AD33" s="133">
        <v>1.1000000000000001</v>
      </c>
      <c r="AE33" s="202">
        <f>SUM(AD33:AD40)</f>
        <v>1.1000000000000001</v>
      </c>
      <c r="AF33" s="133">
        <v>1.1000000000000001</v>
      </c>
      <c r="AG33" s="202">
        <f>SUM(AF33:AF40)</f>
        <v>1.1000000000000001</v>
      </c>
      <c r="AH33" s="133"/>
      <c r="AI33" s="202">
        <f>SUM(AH33:AH40)</f>
        <v>0</v>
      </c>
      <c r="AJ33" s="133"/>
      <c r="AK33" s="220">
        <f>SUM(AJ33:AJ40)</f>
        <v>0</v>
      </c>
      <c r="AL33" s="150">
        <f>N33+P33+R33+T33+V33+X33+Z33+AB33+AD33+AF33+AH33+AJ33</f>
        <v>287.90000000000015</v>
      </c>
      <c r="AM33" s="205">
        <f>SUM(AL33:AL40)</f>
        <v>287.90000000000015</v>
      </c>
    </row>
    <row r="34" spans="1:39" ht="15" customHeight="1" x14ac:dyDescent="0.2">
      <c r="A34" s="16"/>
      <c r="B34" s="17"/>
      <c r="D34" s="18"/>
      <c r="F34" s="26" t="s">
        <v>153</v>
      </c>
      <c r="H34" s="105" t="s">
        <v>1</v>
      </c>
      <c r="I34" s="14" t="s">
        <v>39</v>
      </c>
      <c r="J34" s="14"/>
      <c r="K34" s="15" t="s">
        <v>200</v>
      </c>
      <c r="L34" s="15" t="s">
        <v>190</v>
      </c>
      <c r="M34" s="15" t="s">
        <v>80</v>
      </c>
      <c r="N34" s="133"/>
      <c r="O34" s="203"/>
      <c r="P34" s="133"/>
      <c r="Q34" s="254"/>
      <c r="R34" s="133"/>
      <c r="S34" s="203"/>
      <c r="T34" s="133"/>
      <c r="U34" s="203"/>
      <c r="V34" s="133"/>
      <c r="W34" s="203"/>
      <c r="X34" s="133"/>
      <c r="Y34" s="203"/>
      <c r="Z34" s="133"/>
      <c r="AA34" s="203"/>
      <c r="AB34" s="133"/>
      <c r="AC34" s="203"/>
      <c r="AD34" s="133"/>
      <c r="AE34" s="203"/>
      <c r="AF34" s="133"/>
      <c r="AG34" s="203"/>
      <c r="AH34" s="133"/>
      <c r="AI34" s="203"/>
      <c r="AJ34" s="133"/>
      <c r="AK34" s="275"/>
      <c r="AL34" s="150">
        <f t="shared" ref="AL34:AL40" si="2">N34+P34+R34+T34+V34+X34+Z34+AB34+AD34+AF34+AH34+AJ34</f>
        <v>0</v>
      </c>
      <c r="AM34" s="206"/>
    </row>
    <row r="35" spans="1:39" ht="15" customHeight="1" x14ac:dyDescent="0.2">
      <c r="A35" s="16"/>
      <c r="B35" s="17"/>
      <c r="D35" s="18"/>
      <c r="F35" s="28" t="s">
        <v>132</v>
      </c>
      <c r="H35" s="106"/>
      <c r="I35" s="14" t="s">
        <v>40</v>
      </c>
      <c r="J35" s="14"/>
      <c r="K35" s="25" t="s">
        <v>193</v>
      </c>
      <c r="L35" s="15" t="s">
        <v>82</v>
      </c>
      <c r="M35" s="15" t="s">
        <v>81</v>
      </c>
      <c r="N35" s="133"/>
      <c r="O35" s="203"/>
      <c r="P35" s="133"/>
      <c r="Q35" s="254"/>
      <c r="R35" s="133"/>
      <c r="S35" s="203"/>
      <c r="T35" s="133"/>
      <c r="U35" s="203"/>
      <c r="V35" s="133"/>
      <c r="W35" s="203"/>
      <c r="X35" s="133"/>
      <c r="Y35" s="203"/>
      <c r="Z35" s="133"/>
      <c r="AA35" s="203"/>
      <c r="AB35" s="133"/>
      <c r="AC35" s="203"/>
      <c r="AD35" s="133"/>
      <c r="AE35" s="203"/>
      <c r="AF35" s="133"/>
      <c r="AG35" s="203"/>
      <c r="AH35" s="133"/>
      <c r="AI35" s="203"/>
      <c r="AJ35" s="133"/>
      <c r="AK35" s="275"/>
      <c r="AL35" s="150">
        <f t="shared" si="2"/>
        <v>0</v>
      </c>
      <c r="AM35" s="206"/>
    </row>
    <row r="36" spans="1:39" ht="15" customHeight="1" x14ac:dyDescent="0.2">
      <c r="A36" s="241" t="s">
        <v>61</v>
      </c>
      <c r="B36" s="17"/>
      <c r="D36" s="18"/>
      <c r="F36" s="19"/>
      <c r="H36" s="106"/>
      <c r="I36" s="14" t="s">
        <v>41</v>
      </c>
      <c r="J36" s="87" t="s">
        <v>319</v>
      </c>
      <c r="K36" s="25" t="s">
        <v>194</v>
      </c>
      <c r="L36" s="15" t="s">
        <v>254</v>
      </c>
      <c r="M36" s="15" t="s">
        <v>245</v>
      </c>
      <c r="N36" s="133"/>
      <c r="O36" s="203"/>
      <c r="P36" s="133"/>
      <c r="Q36" s="254"/>
      <c r="R36" s="133"/>
      <c r="S36" s="203"/>
      <c r="T36" s="133"/>
      <c r="U36" s="203"/>
      <c r="V36" s="133"/>
      <c r="W36" s="203"/>
      <c r="X36" s="133"/>
      <c r="Y36" s="203"/>
      <c r="Z36" s="133"/>
      <c r="AA36" s="203"/>
      <c r="AB36" s="133"/>
      <c r="AC36" s="203"/>
      <c r="AD36" s="133"/>
      <c r="AE36" s="203"/>
      <c r="AF36" s="133"/>
      <c r="AG36" s="203"/>
      <c r="AH36" s="133"/>
      <c r="AI36" s="203"/>
      <c r="AJ36" s="133"/>
      <c r="AK36" s="275"/>
      <c r="AL36" s="150">
        <f t="shared" si="2"/>
        <v>0</v>
      </c>
      <c r="AM36" s="206"/>
    </row>
    <row r="37" spans="1:39" ht="15" customHeight="1" x14ac:dyDescent="0.2">
      <c r="A37" s="242"/>
      <c r="B37" s="27"/>
      <c r="D37" s="18"/>
      <c r="F37" s="19"/>
      <c r="H37" s="106"/>
      <c r="I37" s="14" t="s">
        <v>42</v>
      </c>
      <c r="J37" s="87" t="s">
        <v>319</v>
      </c>
      <c r="K37" s="15" t="s">
        <v>164</v>
      </c>
      <c r="L37" s="15" t="s">
        <v>255</v>
      </c>
      <c r="M37" s="15" t="s">
        <v>227</v>
      </c>
      <c r="N37" s="133"/>
      <c r="O37" s="203"/>
      <c r="P37" s="133"/>
      <c r="Q37" s="254"/>
      <c r="R37" s="133"/>
      <c r="S37" s="203"/>
      <c r="T37" s="133"/>
      <c r="U37" s="203"/>
      <c r="V37" s="133"/>
      <c r="W37" s="203"/>
      <c r="X37" s="133"/>
      <c r="Y37" s="203"/>
      <c r="Z37" s="133"/>
      <c r="AA37" s="203"/>
      <c r="AB37" s="133"/>
      <c r="AC37" s="203"/>
      <c r="AD37" s="133"/>
      <c r="AE37" s="203"/>
      <c r="AF37" s="133"/>
      <c r="AG37" s="203"/>
      <c r="AH37" s="133"/>
      <c r="AI37" s="203"/>
      <c r="AJ37" s="133"/>
      <c r="AK37" s="275"/>
      <c r="AL37" s="150">
        <f t="shared" si="2"/>
        <v>0</v>
      </c>
      <c r="AM37" s="206"/>
    </row>
    <row r="38" spans="1:39" ht="15" hidden="1" customHeight="1" x14ac:dyDescent="0.2">
      <c r="A38" s="16"/>
      <c r="B38" s="17"/>
      <c r="D38" s="18"/>
      <c r="F38" s="19"/>
      <c r="H38" s="106"/>
      <c r="I38" s="14" t="s">
        <v>43</v>
      </c>
      <c r="J38" s="14"/>
      <c r="K38" s="15" t="s">
        <v>165</v>
      </c>
      <c r="L38" s="29" t="s">
        <v>195</v>
      </c>
      <c r="M38" s="15" t="s">
        <v>61</v>
      </c>
      <c r="N38" s="133"/>
      <c r="O38" s="203"/>
      <c r="P38" s="133"/>
      <c r="Q38" s="254"/>
      <c r="R38" s="133"/>
      <c r="S38" s="203"/>
      <c r="T38" s="133"/>
      <c r="U38" s="203"/>
      <c r="V38" s="133"/>
      <c r="W38" s="203"/>
      <c r="X38" s="133"/>
      <c r="Y38" s="203"/>
      <c r="Z38" s="133"/>
      <c r="AA38" s="203"/>
      <c r="AB38" s="133"/>
      <c r="AC38" s="203"/>
      <c r="AD38" s="133"/>
      <c r="AE38" s="203"/>
      <c r="AF38" s="133"/>
      <c r="AG38" s="203"/>
      <c r="AH38" s="133"/>
      <c r="AI38" s="203"/>
      <c r="AJ38" s="133"/>
      <c r="AK38" s="275"/>
      <c r="AL38" s="150">
        <f t="shared" si="2"/>
        <v>0</v>
      </c>
      <c r="AM38" s="206"/>
    </row>
    <row r="39" spans="1:39" ht="15" customHeight="1" x14ac:dyDescent="0.2">
      <c r="A39" s="16"/>
      <c r="B39" s="17"/>
      <c r="D39" s="18"/>
      <c r="F39" s="19"/>
      <c r="H39" s="106"/>
      <c r="I39" s="30" t="s">
        <v>61</v>
      </c>
      <c r="J39" s="30"/>
      <c r="K39" s="21" t="s">
        <v>61</v>
      </c>
      <c r="L39" s="29"/>
      <c r="M39" s="15"/>
      <c r="N39" s="133"/>
      <c r="O39" s="203"/>
      <c r="P39" s="133"/>
      <c r="Q39" s="254"/>
      <c r="R39" s="133"/>
      <c r="S39" s="203"/>
      <c r="T39" s="133"/>
      <c r="U39" s="203"/>
      <c r="V39" s="133"/>
      <c r="W39" s="203"/>
      <c r="X39" s="133"/>
      <c r="Y39" s="203"/>
      <c r="Z39" s="133"/>
      <c r="AA39" s="203"/>
      <c r="AB39" s="133"/>
      <c r="AC39" s="203"/>
      <c r="AD39" s="133"/>
      <c r="AE39" s="203"/>
      <c r="AF39" s="133"/>
      <c r="AG39" s="203"/>
      <c r="AH39" s="133"/>
      <c r="AI39" s="203"/>
      <c r="AJ39" s="133"/>
      <c r="AK39" s="275"/>
      <c r="AL39" s="150">
        <f t="shared" si="2"/>
        <v>0</v>
      </c>
      <c r="AM39" s="206"/>
    </row>
    <row r="40" spans="1:39" ht="15" customHeight="1" thickBot="1" x14ac:dyDescent="0.25">
      <c r="A40" s="16"/>
      <c r="B40" s="17"/>
      <c r="D40" s="18"/>
      <c r="F40" s="19"/>
      <c r="H40" s="107"/>
      <c r="I40" s="14" t="s">
        <v>191</v>
      </c>
      <c r="J40" s="14"/>
      <c r="K40" s="15" t="s">
        <v>192</v>
      </c>
      <c r="L40" s="15" t="s">
        <v>61</v>
      </c>
      <c r="M40" s="15"/>
      <c r="N40" s="133"/>
      <c r="O40" s="204"/>
      <c r="P40" s="133"/>
      <c r="Q40" s="255"/>
      <c r="R40" s="133"/>
      <c r="S40" s="204"/>
      <c r="T40" s="133"/>
      <c r="U40" s="204"/>
      <c r="V40" s="133"/>
      <c r="W40" s="204"/>
      <c r="X40" s="133"/>
      <c r="Y40" s="204"/>
      <c r="Z40" s="133"/>
      <c r="AA40" s="204"/>
      <c r="AB40" s="133"/>
      <c r="AC40" s="204"/>
      <c r="AD40" s="133"/>
      <c r="AE40" s="204"/>
      <c r="AF40" s="133"/>
      <c r="AG40" s="204"/>
      <c r="AH40" s="133"/>
      <c r="AI40" s="204"/>
      <c r="AJ40" s="133"/>
      <c r="AK40" s="222"/>
      <c r="AL40" s="150">
        <f t="shared" si="2"/>
        <v>0</v>
      </c>
      <c r="AM40" s="207"/>
    </row>
    <row r="41" spans="1:39" ht="15" customHeight="1" thickBot="1" x14ac:dyDescent="0.25">
      <c r="A41" s="16"/>
      <c r="B41" s="17"/>
      <c r="D41" s="18"/>
      <c r="F41" s="19"/>
      <c r="I41" s="79"/>
      <c r="J41" s="79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41"/>
      <c r="AM41" s="142"/>
    </row>
    <row r="42" spans="1:39" ht="15" hidden="1" customHeight="1" x14ac:dyDescent="0.2">
      <c r="A42" s="16"/>
      <c r="B42" s="17"/>
      <c r="D42" s="18"/>
      <c r="F42" s="19"/>
      <c r="H42" s="13"/>
      <c r="I42" s="14" t="s">
        <v>44</v>
      </c>
      <c r="J42" s="14"/>
      <c r="K42" s="15" t="s">
        <v>113</v>
      </c>
      <c r="L42" s="15" t="s">
        <v>256</v>
      </c>
      <c r="M42" s="15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41"/>
      <c r="AM42" s="142"/>
    </row>
    <row r="43" spans="1:39" ht="15" customHeight="1" x14ac:dyDescent="0.2">
      <c r="A43" s="16"/>
      <c r="B43" s="17"/>
      <c r="D43" s="18"/>
      <c r="F43" s="19"/>
      <c r="H43" s="108" t="s">
        <v>141</v>
      </c>
      <c r="I43" s="14" t="s">
        <v>45</v>
      </c>
      <c r="J43" s="87" t="s">
        <v>319</v>
      </c>
      <c r="K43" s="15" t="s">
        <v>114</v>
      </c>
      <c r="L43" s="15" t="s">
        <v>257</v>
      </c>
      <c r="M43" s="15" t="s">
        <v>91</v>
      </c>
      <c r="N43" s="133"/>
      <c r="O43" s="202">
        <f>SUM(N43:N50)</f>
        <v>0</v>
      </c>
      <c r="P43" s="133"/>
      <c r="Q43" s="202">
        <f>SUM(P43:P50)</f>
        <v>0</v>
      </c>
      <c r="R43" s="133"/>
      <c r="S43" s="253">
        <f>SUM(R43:R50)</f>
        <v>0</v>
      </c>
      <c r="T43" s="133"/>
      <c r="U43" s="202">
        <f>SUM(T43:T50)</f>
        <v>76.099999999999994</v>
      </c>
      <c r="V43" s="133"/>
      <c r="W43" s="253">
        <f>SUM(V43:V50)</f>
        <v>0</v>
      </c>
      <c r="X43" s="133"/>
      <c r="Y43" s="253">
        <f>SUM(X43:X50)</f>
        <v>0</v>
      </c>
      <c r="Z43" s="133"/>
      <c r="AA43" s="253">
        <f>SUM(Z43:Z50)</f>
        <v>0</v>
      </c>
      <c r="AB43" s="133"/>
      <c r="AC43" s="253">
        <f>SUM(AB43:AB50)</f>
        <v>0</v>
      </c>
      <c r="AD43" s="133"/>
      <c r="AE43" s="253">
        <f>SUM(AD43:AD50)</f>
        <v>0</v>
      </c>
      <c r="AF43" s="133"/>
      <c r="AG43" s="253">
        <f>SUM(AF43:AF50)</f>
        <v>0</v>
      </c>
      <c r="AH43" s="133">
        <v>153.1</v>
      </c>
      <c r="AI43" s="253">
        <f>SUM(AH43:AH50)</f>
        <v>394.29999999999995</v>
      </c>
      <c r="AJ43" s="133"/>
      <c r="AK43" s="277">
        <f>SUM(AJ43:AJ50)</f>
        <v>0</v>
      </c>
      <c r="AL43" s="151">
        <f t="shared" ref="AL43:AL50" si="3">N43+P43+R43+T43+V43+X43+Z43+AB43+AD43+AF43+AH43+AJ43</f>
        <v>153.1</v>
      </c>
      <c r="AM43" s="208">
        <f>SUM(AL43:AL50)</f>
        <v>470.4</v>
      </c>
    </row>
    <row r="44" spans="1:39" ht="15" hidden="1" customHeight="1" x14ac:dyDescent="0.2">
      <c r="A44" s="16"/>
      <c r="B44" s="17"/>
      <c r="D44" s="31"/>
      <c r="F44" s="19"/>
      <c r="H44" s="109"/>
      <c r="I44" s="14" t="s">
        <v>46</v>
      </c>
      <c r="J44" s="14"/>
      <c r="K44" s="15" t="s">
        <v>115</v>
      </c>
      <c r="L44" s="15" t="s">
        <v>116</v>
      </c>
      <c r="M44" s="15" t="s">
        <v>92</v>
      </c>
      <c r="N44" s="133"/>
      <c r="O44" s="203"/>
      <c r="P44" s="133"/>
      <c r="Q44" s="203"/>
      <c r="R44" s="133"/>
      <c r="S44" s="254"/>
      <c r="T44" s="133"/>
      <c r="U44" s="203"/>
      <c r="V44" s="133"/>
      <c r="W44" s="254"/>
      <c r="X44" s="133"/>
      <c r="Y44" s="254"/>
      <c r="Z44" s="133"/>
      <c r="AA44" s="254"/>
      <c r="AB44" s="133"/>
      <c r="AC44" s="254"/>
      <c r="AD44" s="133"/>
      <c r="AE44" s="254"/>
      <c r="AF44" s="133"/>
      <c r="AG44" s="254"/>
      <c r="AH44" s="133"/>
      <c r="AI44" s="254"/>
      <c r="AJ44" s="133"/>
      <c r="AK44" s="278"/>
      <c r="AL44" s="152">
        <f t="shared" si="3"/>
        <v>0</v>
      </c>
      <c r="AM44" s="209"/>
    </row>
    <row r="45" spans="1:39" ht="15" customHeight="1" x14ac:dyDescent="0.2">
      <c r="A45" s="123" t="s">
        <v>156</v>
      </c>
      <c r="B45" s="124"/>
      <c r="D45" s="246"/>
      <c r="F45" s="19"/>
      <c r="H45" s="109" t="s">
        <v>2</v>
      </c>
      <c r="I45" s="14" t="s">
        <v>47</v>
      </c>
      <c r="J45" s="87" t="s">
        <v>319</v>
      </c>
      <c r="K45" s="15" t="s">
        <v>196</v>
      </c>
      <c r="L45" s="15" t="s">
        <v>223</v>
      </c>
      <c r="M45" s="15" t="s">
        <v>266</v>
      </c>
      <c r="N45" s="133"/>
      <c r="O45" s="203"/>
      <c r="P45" s="133"/>
      <c r="Q45" s="203"/>
      <c r="R45" s="133"/>
      <c r="S45" s="254"/>
      <c r="T45" s="133"/>
      <c r="U45" s="203"/>
      <c r="V45" s="133"/>
      <c r="W45" s="254"/>
      <c r="X45" s="133"/>
      <c r="Y45" s="254"/>
      <c r="Z45" s="133"/>
      <c r="AA45" s="254"/>
      <c r="AB45" s="133"/>
      <c r="AC45" s="254"/>
      <c r="AD45" s="133"/>
      <c r="AE45" s="254"/>
      <c r="AF45" s="133"/>
      <c r="AG45" s="254"/>
      <c r="AH45" s="133"/>
      <c r="AI45" s="254"/>
      <c r="AJ45" s="133"/>
      <c r="AK45" s="278"/>
      <c r="AL45" s="152">
        <f t="shared" si="3"/>
        <v>0</v>
      </c>
      <c r="AM45" s="209"/>
    </row>
    <row r="46" spans="1:39" ht="15" customHeight="1" x14ac:dyDescent="0.2">
      <c r="A46" s="241" t="s">
        <v>135</v>
      </c>
      <c r="B46" s="262"/>
      <c r="D46" s="247"/>
      <c r="F46" s="19"/>
      <c r="H46" s="110" t="s">
        <v>280</v>
      </c>
      <c r="I46" s="14" t="s">
        <v>48</v>
      </c>
      <c r="J46" s="87" t="s">
        <v>319</v>
      </c>
      <c r="K46" s="15" t="s">
        <v>197</v>
      </c>
      <c r="L46" s="15" t="s">
        <v>123</v>
      </c>
      <c r="M46" s="15" t="s">
        <v>228</v>
      </c>
      <c r="N46" s="133"/>
      <c r="O46" s="203"/>
      <c r="P46" s="133"/>
      <c r="Q46" s="203"/>
      <c r="R46" s="133"/>
      <c r="S46" s="254"/>
      <c r="T46" s="133"/>
      <c r="U46" s="203"/>
      <c r="V46" s="133"/>
      <c r="W46" s="254"/>
      <c r="X46" s="133"/>
      <c r="Y46" s="254"/>
      <c r="Z46" s="133"/>
      <c r="AA46" s="254"/>
      <c r="AB46" s="133"/>
      <c r="AC46" s="254"/>
      <c r="AD46" s="133"/>
      <c r="AE46" s="254"/>
      <c r="AF46" s="133"/>
      <c r="AG46" s="254"/>
      <c r="AH46" s="133"/>
      <c r="AI46" s="254"/>
      <c r="AJ46" s="133"/>
      <c r="AK46" s="278"/>
      <c r="AL46" s="151">
        <f t="shared" si="3"/>
        <v>0</v>
      </c>
      <c r="AM46" s="209"/>
    </row>
    <row r="47" spans="1:39" ht="15" customHeight="1" x14ac:dyDescent="0.2">
      <c r="A47" s="263"/>
      <c r="B47" s="262"/>
      <c r="D47" s="32"/>
      <c r="F47" s="19"/>
      <c r="H47" s="111"/>
      <c r="I47" s="264" t="s">
        <v>49</v>
      </c>
      <c r="J47" s="87" t="s">
        <v>319</v>
      </c>
      <c r="K47" s="269" t="s">
        <v>290</v>
      </c>
      <c r="L47" s="256" t="s">
        <v>198</v>
      </c>
      <c r="M47" s="256" t="s">
        <v>281</v>
      </c>
      <c r="N47" s="133"/>
      <c r="O47" s="203"/>
      <c r="P47" s="133"/>
      <c r="Q47" s="203"/>
      <c r="R47" s="133"/>
      <c r="S47" s="254"/>
      <c r="T47" s="133"/>
      <c r="U47" s="203"/>
      <c r="V47" s="133"/>
      <c r="W47" s="254"/>
      <c r="X47" s="133"/>
      <c r="Y47" s="254"/>
      <c r="Z47" s="133"/>
      <c r="AA47" s="254"/>
      <c r="AB47" s="133"/>
      <c r="AC47" s="254"/>
      <c r="AD47" s="133"/>
      <c r="AE47" s="254"/>
      <c r="AF47" s="133"/>
      <c r="AG47" s="254"/>
      <c r="AH47" s="133">
        <v>241.2</v>
      </c>
      <c r="AI47" s="254"/>
      <c r="AJ47" s="133"/>
      <c r="AK47" s="278"/>
      <c r="AL47" s="152">
        <f t="shared" si="3"/>
        <v>241.2</v>
      </c>
      <c r="AM47" s="209"/>
    </row>
    <row r="48" spans="1:39" ht="15" hidden="1" customHeight="1" x14ac:dyDescent="0.2">
      <c r="A48" s="84"/>
      <c r="B48" s="83"/>
      <c r="D48" s="32"/>
      <c r="F48" s="19"/>
      <c r="H48" s="111"/>
      <c r="I48" s="268"/>
      <c r="J48" s="171"/>
      <c r="K48" s="270"/>
      <c r="L48" s="270"/>
      <c r="M48" s="272"/>
      <c r="N48" s="133"/>
      <c r="O48" s="203"/>
      <c r="P48" s="133"/>
      <c r="Q48" s="203"/>
      <c r="R48" s="133"/>
      <c r="S48" s="254"/>
      <c r="T48" s="133"/>
      <c r="U48" s="203"/>
      <c r="V48" s="133"/>
      <c r="W48" s="254"/>
      <c r="X48" s="133"/>
      <c r="Y48" s="254"/>
      <c r="Z48" s="133"/>
      <c r="AA48" s="254"/>
      <c r="AB48" s="133"/>
      <c r="AC48" s="254"/>
      <c r="AD48" s="133"/>
      <c r="AE48" s="254"/>
      <c r="AF48" s="133"/>
      <c r="AG48" s="254"/>
      <c r="AH48" s="133"/>
      <c r="AI48" s="254"/>
      <c r="AJ48" s="133"/>
      <c r="AK48" s="278"/>
      <c r="AL48" s="152">
        <f t="shared" si="3"/>
        <v>0</v>
      </c>
      <c r="AM48" s="209"/>
    </row>
    <row r="49" spans="1:39" ht="15" hidden="1" customHeight="1" x14ac:dyDescent="0.2">
      <c r="A49" s="16"/>
      <c r="B49" s="17"/>
      <c r="D49" s="18"/>
      <c r="F49" s="19"/>
      <c r="H49" s="111"/>
      <c r="I49" s="14" t="s">
        <v>50</v>
      </c>
      <c r="J49" s="14"/>
      <c r="K49" s="15" t="s">
        <v>83</v>
      </c>
      <c r="L49" s="15" t="s">
        <v>87</v>
      </c>
      <c r="M49" s="15" t="s">
        <v>229</v>
      </c>
      <c r="N49" s="133"/>
      <c r="O49" s="203"/>
      <c r="P49" s="133"/>
      <c r="Q49" s="203"/>
      <c r="R49" s="133"/>
      <c r="S49" s="254"/>
      <c r="T49" s="133"/>
      <c r="U49" s="203"/>
      <c r="V49" s="133"/>
      <c r="W49" s="254"/>
      <c r="X49" s="133"/>
      <c r="Y49" s="254"/>
      <c r="Z49" s="133"/>
      <c r="AA49" s="254"/>
      <c r="AB49" s="133"/>
      <c r="AC49" s="254"/>
      <c r="AD49" s="133"/>
      <c r="AE49" s="254"/>
      <c r="AF49" s="133"/>
      <c r="AG49" s="254"/>
      <c r="AH49" s="133"/>
      <c r="AI49" s="254"/>
      <c r="AJ49" s="133"/>
      <c r="AK49" s="278"/>
      <c r="AL49" s="152">
        <f t="shared" si="3"/>
        <v>0</v>
      </c>
      <c r="AM49" s="209"/>
    </row>
    <row r="50" spans="1:39" ht="15" customHeight="1" thickBot="1" x14ac:dyDescent="0.25">
      <c r="A50" s="16"/>
      <c r="B50" s="17"/>
      <c r="D50" s="18"/>
      <c r="F50" s="19"/>
      <c r="H50" s="112"/>
      <c r="I50" s="14" t="s">
        <v>51</v>
      </c>
      <c r="J50" s="87" t="s">
        <v>319</v>
      </c>
      <c r="K50" s="15" t="s">
        <v>199</v>
      </c>
      <c r="L50" s="15" t="s">
        <v>86</v>
      </c>
      <c r="M50" s="15" t="s">
        <v>267</v>
      </c>
      <c r="N50" s="133"/>
      <c r="O50" s="204"/>
      <c r="P50" s="133"/>
      <c r="Q50" s="204"/>
      <c r="R50" s="133"/>
      <c r="S50" s="255"/>
      <c r="T50" s="133">
        <v>76.099999999999994</v>
      </c>
      <c r="U50" s="204"/>
      <c r="V50" s="133"/>
      <c r="W50" s="255"/>
      <c r="X50" s="133"/>
      <c r="Y50" s="255"/>
      <c r="Z50" s="133"/>
      <c r="AA50" s="255"/>
      <c r="AB50" s="133"/>
      <c r="AC50" s="255"/>
      <c r="AD50" s="133"/>
      <c r="AE50" s="255"/>
      <c r="AF50" s="133"/>
      <c r="AG50" s="255"/>
      <c r="AH50" s="133"/>
      <c r="AI50" s="255"/>
      <c r="AJ50" s="133"/>
      <c r="AK50" s="279"/>
      <c r="AL50" s="152">
        <f t="shared" si="3"/>
        <v>76.099999999999994</v>
      </c>
      <c r="AM50" s="210"/>
    </row>
    <row r="51" spans="1:39" ht="15" hidden="1" customHeight="1" x14ac:dyDescent="0.2">
      <c r="A51" s="16"/>
      <c r="B51" s="17"/>
      <c r="D51" s="18"/>
      <c r="F51" s="19"/>
      <c r="H51" s="20"/>
      <c r="I51" s="14" t="s">
        <v>64</v>
      </c>
      <c r="J51" s="14"/>
      <c r="K51" s="15" t="s">
        <v>84</v>
      </c>
      <c r="L51" s="29" t="s">
        <v>122</v>
      </c>
      <c r="M51" s="15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41"/>
      <c r="AM51" s="142"/>
    </row>
    <row r="52" spans="1:39" ht="15" customHeight="1" thickBot="1" x14ac:dyDescent="0.25">
      <c r="A52" s="16"/>
      <c r="B52" s="17"/>
      <c r="D52" s="18"/>
      <c r="F52" s="19"/>
      <c r="I52" s="79"/>
      <c r="J52" s="79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41"/>
      <c r="AM52" s="142"/>
    </row>
    <row r="53" spans="1:39" ht="15" customHeight="1" x14ac:dyDescent="0.2">
      <c r="A53" s="16"/>
      <c r="B53" s="17"/>
      <c r="D53" s="18"/>
      <c r="F53" s="19"/>
      <c r="H53" s="113" t="s">
        <v>142</v>
      </c>
      <c r="I53" s="14" t="s">
        <v>52</v>
      </c>
      <c r="J53" s="87" t="s">
        <v>319</v>
      </c>
      <c r="K53" s="15" t="s">
        <v>117</v>
      </c>
      <c r="L53" s="15" t="s">
        <v>121</v>
      </c>
      <c r="M53" s="15" t="s">
        <v>251</v>
      </c>
      <c r="N53" s="133"/>
      <c r="O53" s="253"/>
      <c r="P53" s="133"/>
      <c r="Q53" s="253"/>
      <c r="R53" s="133"/>
      <c r="S53" s="253"/>
      <c r="T53" s="133"/>
      <c r="U53" s="253"/>
      <c r="V53" s="133"/>
      <c r="W53" s="253"/>
      <c r="X53" s="133"/>
      <c r="Y53" s="253"/>
      <c r="Z53" s="133"/>
      <c r="AA53" s="253"/>
      <c r="AB53" s="133"/>
      <c r="AC53" s="253"/>
      <c r="AD53" s="133"/>
      <c r="AE53" s="253"/>
      <c r="AF53" s="133"/>
      <c r="AG53" s="253"/>
      <c r="AH53" s="133"/>
      <c r="AI53" s="253"/>
      <c r="AJ53" s="133"/>
      <c r="AK53" s="277"/>
      <c r="AL53" s="153">
        <f t="shared" ref="AL53:AL61" si="4">N53+P53+R53+T53+V53+X53+Z53+AB53+AD53+AF53+AH53+AJ53</f>
        <v>0</v>
      </c>
      <c r="AM53" s="211"/>
    </row>
    <row r="54" spans="1:39" ht="15" hidden="1" customHeight="1" x14ac:dyDescent="0.2">
      <c r="A54" s="16"/>
      <c r="B54" s="17"/>
      <c r="D54" s="18"/>
      <c r="F54" s="19"/>
      <c r="H54" s="114"/>
      <c r="I54" s="14" t="s">
        <v>53</v>
      </c>
      <c r="J54" s="14"/>
      <c r="K54" s="15" t="s">
        <v>201</v>
      </c>
      <c r="L54" s="15" t="s">
        <v>120</v>
      </c>
      <c r="M54" s="15"/>
      <c r="N54" s="133"/>
      <c r="O54" s="254"/>
      <c r="P54" s="133"/>
      <c r="Q54" s="254"/>
      <c r="R54" s="133"/>
      <c r="S54" s="254"/>
      <c r="T54" s="133"/>
      <c r="U54" s="254"/>
      <c r="V54" s="133"/>
      <c r="W54" s="254"/>
      <c r="X54" s="133"/>
      <c r="Y54" s="254"/>
      <c r="Z54" s="133"/>
      <c r="AA54" s="254"/>
      <c r="AB54" s="133"/>
      <c r="AC54" s="254"/>
      <c r="AD54" s="133"/>
      <c r="AE54" s="254"/>
      <c r="AF54" s="133"/>
      <c r="AG54" s="254"/>
      <c r="AH54" s="133"/>
      <c r="AI54" s="254"/>
      <c r="AJ54" s="133"/>
      <c r="AK54" s="278"/>
      <c r="AL54" s="153">
        <f t="shared" si="4"/>
        <v>0</v>
      </c>
      <c r="AM54" s="212"/>
    </row>
    <row r="55" spans="1:39" ht="15" hidden="1" customHeight="1" x14ac:dyDescent="0.2">
      <c r="A55" s="16"/>
      <c r="B55" s="17"/>
      <c r="D55" s="18"/>
      <c r="F55" s="19"/>
      <c r="H55" s="115"/>
      <c r="I55" s="14" t="s">
        <v>54</v>
      </c>
      <c r="J55" s="14"/>
      <c r="K55" s="15" t="s">
        <v>118</v>
      </c>
      <c r="L55" s="15" t="s">
        <v>258</v>
      </c>
      <c r="M55" s="15"/>
      <c r="N55" s="133"/>
      <c r="O55" s="254"/>
      <c r="P55" s="133"/>
      <c r="Q55" s="254"/>
      <c r="R55" s="133"/>
      <c r="S55" s="254"/>
      <c r="T55" s="133"/>
      <c r="U55" s="254"/>
      <c r="V55" s="133"/>
      <c r="W55" s="254"/>
      <c r="X55" s="133"/>
      <c r="Y55" s="254"/>
      <c r="Z55" s="133"/>
      <c r="AA55" s="254"/>
      <c r="AB55" s="133"/>
      <c r="AC55" s="254"/>
      <c r="AD55" s="133"/>
      <c r="AE55" s="254"/>
      <c r="AF55" s="133"/>
      <c r="AG55" s="254"/>
      <c r="AH55" s="133"/>
      <c r="AI55" s="254"/>
      <c r="AJ55" s="133"/>
      <c r="AK55" s="278"/>
      <c r="AL55" s="153">
        <f t="shared" si="4"/>
        <v>0</v>
      </c>
      <c r="AM55" s="212"/>
    </row>
    <row r="56" spans="1:39" ht="15" hidden="1" customHeight="1" x14ac:dyDescent="0.2">
      <c r="A56" s="16"/>
      <c r="B56" s="17"/>
      <c r="D56" s="18"/>
      <c r="F56" s="19"/>
      <c r="H56" s="115"/>
      <c r="I56" s="14" t="s">
        <v>55</v>
      </c>
      <c r="J56" s="14"/>
      <c r="K56" s="15" t="s">
        <v>202</v>
      </c>
      <c r="L56" s="15" t="s">
        <v>203</v>
      </c>
      <c r="M56" s="15"/>
      <c r="N56" s="133"/>
      <c r="O56" s="254"/>
      <c r="P56" s="133"/>
      <c r="Q56" s="254"/>
      <c r="R56" s="133"/>
      <c r="S56" s="254"/>
      <c r="T56" s="133"/>
      <c r="U56" s="254"/>
      <c r="V56" s="133"/>
      <c r="W56" s="254"/>
      <c r="X56" s="133"/>
      <c r="Y56" s="254"/>
      <c r="Z56" s="133"/>
      <c r="AA56" s="254"/>
      <c r="AB56" s="133"/>
      <c r="AC56" s="254"/>
      <c r="AD56" s="133"/>
      <c r="AE56" s="254"/>
      <c r="AF56" s="133"/>
      <c r="AG56" s="254"/>
      <c r="AH56" s="133"/>
      <c r="AI56" s="254"/>
      <c r="AJ56" s="133"/>
      <c r="AK56" s="278"/>
      <c r="AL56" s="153">
        <f t="shared" si="4"/>
        <v>0</v>
      </c>
      <c r="AM56" s="212"/>
    </row>
    <row r="57" spans="1:39" ht="15" hidden="1" customHeight="1" x14ac:dyDescent="0.2">
      <c r="A57" s="16"/>
      <c r="B57" s="17"/>
      <c r="D57" s="18"/>
      <c r="F57" s="19"/>
      <c r="H57" s="115"/>
      <c r="I57" s="14" t="s">
        <v>56</v>
      </c>
      <c r="J57" s="14"/>
      <c r="K57" s="15" t="s">
        <v>60</v>
      </c>
      <c r="L57" s="15" t="s">
        <v>205</v>
      </c>
      <c r="M57" s="15"/>
      <c r="N57" s="133"/>
      <c r="O57" s="254"/>
      <c r="P57" s="133"/>
      <c r="Q57" s="254"/>
      <c r="R57" s="133"/>
      <c r="S57" s="254"/>
      <c r="T57" s="133"/>
      <c r="U57" s="254"/>
      <c r="V57" s="133"/>
      <c r="W57" s="254"/>
      <c r="X57" s="133"/>
      <c r="Y57" s="254"/>
      <c r="Z57" s="133"/>
      <c r="AA57" s="254"/>
      <c r="AB57" s="133"/>
      <c r="AC57" s="254"/>
      <c r="AD57" s="133"/>
      <c r="AE57" s="254"/>
      <c r="AF57" s="133"/>
      <c r="AG57" s="254"/>
      <c r="AH57" s="133"/>
      <c r="AI57" s="254"/>
      <c r="AJ57" s="133"/>
      <c r="AK57" s="278"/>
      <c r="AL57" s="153">
        <f t="shared" si="4"/>
        <v>0</v>
      </c>
      <c r="AM57" s="212"/>
    </row>
    <row r="58" spans="1:39" ht="15" hidden="1" customHeight="1" x14ac:dyDescent="0.2">
      <c r="A58" s="16"/>
      <c r="B58" s="17"/>
      <c r="D58" s="18"/>
      <c r="F58" s="19"/>
      <c r="H58" s="115"/>
      <c r="I58" s="14" t="s">
        <v>57</v>
      </c>
      <c r="J58" s="14"/>
      <c r="K58" s="15" t="s">
        <v>119</v>
      </c>
      <c r="L58" s="15" t="s">
        <v>206</v>
      </c>
      <c r="M58" s="15"/>
      <c r="N58" s="133"/>
      <c r="O58" s="254"/>
      <c r="P58" s="133"/>
      <c r="Q58" s="254"/>
      <c r="R58" s="133"/>
      <c r="S58" s="254"/>
      <c r="T58" s="133"/>
      <c r="U58" s="254"/>
      <c r="V58" s="133"/>
      <c r="W58" s="254"/>
      <c r="X58" s="133"/>
      <c r="Y58" s="254"/>
      <c r="Z58" s="133"/>
      <c r="AA58" s="254"/>
      <c r="AB58" s="133"/>
      <c r="AC58" s="254"/>
      <c r="AD58" s="133"/>
      <c r="AE58" s="254"/>
      <c r="AF58" s="133"/>
      <c r="AG58" s="254"/>
      <c r="AH58" s="133"/>
      <c r="AI58" s="254"/>
      <c r="AJ58" s="133"/>
      <c r="AK58" s="278"/>
      <c r="AL58" s="153">
        <f t="shared" si="4"/>
        <v>0</v>
      </c>
      <c r="AM58" s="212"/>
    </row>
    <row r="59" spans="1:39" ht="15" customHeight="1" x14ac:dyDescent="0.2">
      <c r="A59" s="16"/>
      <c r="B59" s="17"/>
      <c r="D59" s="18"/>
      <c r="F59" s="19"/>
      <c r="H59" s="114" t="s">
        <v>275</v>
      </c>
      <c r="I59" s="14" t="s">
        <v>58</v>
      </c>
      <c r="J59" s="87" t="s">
        <v>319</v>
      </c>
      <c r="K59" s="15" t="s">
        <v>89</v>
      </c>
      <c r="L59" s="15" t="s">
        <v>128</v>
      </c>
      <c r="M59" s="15"/>
      <c r="N59" s="133"/>
      <c r="O59" s="254"/>
      <c r="P59" s="133"/>
      <c r="Q59" s="254"/>
      <c r="R59" s="133"/>
      <c r="S59" s="254"/>
      <c r="T59" s="133"/>
      <c r="U59" s="254"/>
      <c r="V59" s="133"/>
      <c r="W59" s="254"/>
      <c r="X59" s="133"/>
      <c r="Y59" s="254"/>
      <c r="Z59" s="133"/>
      <c r="AA59" s="254"/>
      <c r="AB59" s="133"/>
      <c r="AC59" s="254"/>
      <c r="AD59" s="133"/>
      <c r="AE59" s="254"/>
      <c r="AF59" s="133"/>
      <c r="AG59" s="254"/>
      <c r="AH59" s="133"/>
      <c r="AI59" s="254"/>
      <c r="AJ59" s="133"/>
      <c r="AK59" s="278"/>
      <c r="AL59" s="153">
        <f t="shared" si="4"/>
        <v>0</v>
      </c>
      <c r="AM59" s="212"/>
    </row>
    <row r="60" spans="1:39" ht="15" hidden="1" customHeight="1" x14ac:dyDescent="0.2">
      <c r="A60" s="16"/>
      <c r="B60" s="17"/>
      <c r="D60" s="18"/>
      <c r="F60" s="19"/>
      <c r="H60" s="115"/>
      <c r="I60" s="14" t="s">
        <v>59</v>
      </c>
      <c r="J60" s="14"/>
      <c r="K60" s="15" t="s">
        <v>93</v>
      </c>
      <c r="L60" s="15" t="s">
        <v>127</v>
      </c>
      <c r="M60" s="15"/>
      <c r="N60" s="133"/>
      <c r="O60" s="254"/>
      <c r="P60" s="133"/>
      <c r="Q60" s="254"/>
      <c r="R60" s="133"/>
      <c r="S60" s="254"/>
      <c r="T60" s="133"/>
      <c r="U60" s="254"/>
      <c r="V60" s="133"/>
      <c r="W60" s="254"/>
      <c r="X60" s="133"/>
      <c r="Y60" s="254"/>
      <c r="Z60" s="133"/>
      <c r="AA60" s="254"/>
      <c r="AB60" s="133"/>
      <c r="AC60" s="254"/>
      <c r="AD60" s="133"/>
      <c r="AE60" s="254"/>
      <c r="AF60" s="133"/>
      <c r="AG60" s="254"/>
      <c r="AH60" s="133"/>
      <c r="AI60" s="254"/>
      <c r="AJ60" s="133"/>
      <c r="AK60" s="278"/>
      <c r="AL60" s="153">
        <f t="shared" si="4"/>
        <v>0</v>
      </c>
      <c r="AM60" s="212"/>
    </row>
    <row r="61" spans="1:39" ht="15" customHeight="1" thickBot="1" x14ac:dyDescent="0.25">
      <c r="A61" s="16"/>
      <c r="B61" s="17"/>
      <c r="D61" s="18"/>
      <c r="F61" s="19"/>
      <c r="H61" s="116"/>
      <c r="I61" s="14" t="s">
        <v>204</v>
      </c>
      <c r="J61" s="87" t="s">
        <v>319</v>
      </c>
      <c r="K61" s="15" t="s">
        <v>248</v>
      </c>
      <c r="L61" s="15" t="s">
        <v>61</v>
      </c>
      <c r="M61" s="15"/>
      <c r="N61" s="133"/>
      <c r="O61" s="255"/>
      <c r="P61" s="133"/>
      <c r="Q61" s="255"/>
      <c r="R61" s="133"/>
      <c r="S61" s="255"/>
      <c r="T61" s="133"/>
      <c r="U61" s="255"/>
      <c r="V61" s="133"/>
      <c r="W61" s="255"/>
      <c r="X61" s="133"/>
      <c r="Y61" s="255"/>
      <c r="Z61" s="133"/>
      <c r="AA61" s="255"/>
      <c r="AB61" s="133"/>
      <c r="AC61" s="255"/>
      <c r="AD61" s="133"/>
      <c r="AE61" s="255"/>
      <c r="AF61" s="133"/>
      <c r="AG61" s="255"/>
      <c r="AH61" s="133"/>
      <c r="AI61" s="255"/>
      <c r="AJ61" s="133"/>
      <c r="AK61" s="279"/>
      <c r="AL61" s="153">
        <f t="shared" si="4"/>
        <v>0</v>
      </c>
      <c r="AM61" s="213"/>
    </row>
    <row r="62" spans="1:39" ht="15" customHeight="1" thickBot="1" x14ac:dyDescent="0.25">
      <c r="A62" s="16"/>
      <c r="B62" s="17"/>
      <c r="D62" s="18"/>
      <c r="F62" s="19"/>
      <c r="I62" s="79"/>
      <c r="J62" s="79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41"/>
      <c r="AM62" s="142"/>
    </row>
    <row r="63" spans="1:39" ht="15" customHeight="1" x14ac:dyDescent="0.2">
      <c r="A63" s="16"/>
      <c r="B63" s="17"/>
      <c r="D63" s="18"/>
      <c r="F63" s="19"/>
      <c r="H63" s="117" t="s">
        <v>143</v>
      </c>
      <c r="I63" s="14" t="s">
        <v>3</v>
      </c>
      <c r="J63" s="14"/>
      <c r="K63" s="22" t="s">
        <v>74</v>
      </c>
      <c r="L63" s="15" t="s">
        <v>270</v>
      </c>
      <c r="M63" s="15" t="s">
        <v>238</v>
      </c>
      <c r="N63" s="133"/>
      <c r="O63" s="202">
        <f>SUM(N63:N69)</f>
        <v>247.1</v>
      </c>
      <c r="P63" s="133">
        <v>6</v>
      </c>
      <c r="Q63" s="202">
        <f>SUM(P63:P69)</f>
        <v>501.9</v>
      </c>
      <c r="R63" s="133"/>
      <c r="S63" s="202">
        <f>SUM(R63:R69)</f>
        <v>429.1</v>
      </c>
      <c r="T63" s="133">
        <v>14.3</v>
      </c>
      <c r="U63" s="202">
        <f>SUM(T63:T69)</f>
        <v>14.3</v>
      </c>
      <c r="V63" s="133">
        <v>24.1</v>
      </c>
      <c r="W63" s="202">
        <f>SUM(V63:V69)</f>
        <v>24.1</v>
      </c>
      <c r="X63" s="133">
        <v>19.899999999999999</v>
      </c>
      <c r="Y63" s="202">
        <f>SUM(X63:X69)</f>
        <v>19.899999999999999</v>
      </c>
      <c r="Z63" s="133">
        <v>19.899999999999999</v>
      </c>
      <c r="AA63" s="202">
        <f>SUM(Z63:Z69)</f>
        <v>19.899999999999999</v>
      </c>
      <c r="AB63" s="133">
        <v>18.899999999999999</v>
      </c>
      <c r="AC63" s="202">
        <f>SUM(AB63:AB69)</f>
        <v>18.899999999999999</v>
      </c>
      <c r="AD63" s="133">
        <v>18.899999999999999</v>
      </c>
      <c r="AE63" s="202">
        <f>SUM(AD63:AD69)</f>
        <v>18.899999999999999</v>
      </c>
      <c r="AF63" s="133">
        <v>18.899999999999999</v>
      </c>
      <c r="AG63" s="202">
        <f>SUM(AF63:AF69)</f>
        <v>18.899999999999999</v>
      </c>
      <c r="AH63" s="133">
        <v>23.6</v>
      </c>
      <c r="AI63" s="202">
        <f>SUM(AH63:AH69)</f>
        <v>23.6</v>
      </c>
      <c r="AJ63" s="133"/>
      <c r="AK63" s="282">
        <f>SUM(AJ63:AJ69)</f>
        <v>0</v>
      </c>
      <c r="AL63" s="154">
        <f t="shared" ref="AL63:AL68" si="5">N63+P63+R63+T63+V63+X63+Z63+AB63+AD63+AF63+AH63+AJ63</f>
        <v>164.50000000000003</v>
      </c>
      <c r="AM63" s="214">
        <f>SUM(AL63:AL69)</f>
        <v>1336.6</v>
      </c>
    </row>
    <row r="64" spans="1:39" ht="15" customHeight="1" x14ac:dyDescent="0.2">
      <c r="A64" s="16"/>
      <c r="B64" s="122"/>
      <c r="D64" s="18"/>
      <c r="F64" s="19"/>
      <c r="H64" s="118" t="s">
        <v>168</v>
      </c>
      <c r="I64" s="14" t="s">
        <v>4</v>
      </c>
      <c r="J64" s="14"/>
      <c r="K64" s="22" t="s">
        <v>207</v>
      </c>
      <c r="L64" s="15" t="s">
        <v>259</v>
      </c>
      <c r="M64" s="15" t="s">
        <v>237</v>
      </c>
      <c r="N64" s="133"/>
      <c r="O64" s="203"/>
      <c r="P64" s="133"/>
      <c r="Q64" s="203"/>
      <c r="R64" s="133"/>
      <c r="S64" s="203"/>
      <c r="T64" s="133"/>
      <c r="U64" s="203"/>
      <c r="V64" s="133"/>
      <c r="W64" s="203"/>
      <c r="X64" s="133"/>
      <c r="Y64" s="203"/>
      <c r="Z64" s="133"/>
      <c r="AA64" s="203"/>
      <c r="AB64" s="133"/>
      <c r="AC64" s="203"/>
      <c r="AD64" s="133"/>
      <c r="AE64" s="203"/>
      <c r="AF64" s="133"/>
      <c r="AG64" s="203"/>
      <c r="AH64" s="133"/>
      <c r="AI64" s="203"/>
      <c r="AJ64" s="133"/>
      <c r="AK64" s="283"/>
      <c r="AL64" s="154">
        <f t="shared" si="5"/>
        <v>0</v>
      </c>
      <c r="AM64" s="215"/>
    </row>
    <row r="65" spans="1:39" ht="15" customHeight="1" x14ac:dyDescent="0.2">
      <c r="A65" s="16"/>
      <c r="B65" s="17"/>
      <c r="D65" s="18"/>
      <c r="F65" s="19"/>
      <c r="H65" s="118" t="s">
        <v>61</v>
      </c>
      <c r="I65" s="14" t="s">
        <v>5</v>
      </c>
      <c r="J65" s="14"/>
      <c r="K65" s="22" t="s">
        <v>208</v>
      </c>
      <c r="L65" s="15" t="s">
        <v>261</v>
      </c>
      <c r="M65" s="15" t="s">
        <v>250</v>
      </c>
      <c r="N65" s="133"/>
      <c r="O65" s="203"/>
      <c r="P65" s="133"/>
      <c r="Q65" s="203"/>
      <c r="R65" s="133">
        <v>29</v>
      </c>
      <c r="S65" s="203"/>
      <c r="T65" s="133"/>
      <c r="U65" s="203"/>
      <c r="V65" s="133"/>
      <c r="W65" s="203"/>
      <c r="X65" s="133"/>
      <c r="Y65" s="203"/>
      <c r="Z65" s="133"/>
      <c r="AA65" s="203"/>
      <c r="AB65" s="133"/>
      <c r="AC65" s="203"/>
      <c r="AD65" s="133"/>
      <c r="AE65" s="203"/>
      <c r="AF65" s="133"/>
      <c r="AG65" s="203"/>
      <c r="AH65" s="133"/>
      <c r="AI65" s="203"/>
      <c r="AJ65" s="133"/>
      <c r="AK65" s="283"/>
      <c r="AL65" s="154">
        <f t="shared" si="5"/>
        <v>29</v>
      </c>
      <c r="AM65" s="215"/>
    </row>
    <row r="66" spans="1:39" ht="15" customHeight="1" x14ac:dyDescent="0.2">
      <c r="A66" s="16"/>
      <c r="B66" s="17"/>
      <c r="D66" s="18"/>
      <c r="F66" s="19"/>
      <c r="H66" s="119"/>
      <c r="I66" s="14" t="s">
        <v>6</v>
      </c>
      <c r="J66" s="14"/>
      <c r="K66" s="22" t="s">
        <v>161</v>
      </c>
      <c r="L66" s="15" t="s">
        <v>260</v>
      </c>
      <c r="M66" s="15" t="s">
        <v>238</v>
      </c>
      <c r="N66" s="133">
        <v>247.1</v>
      </c>
      <c r="O66" s="203"/>
      <c r="P66" s="133">
        <v>495.9</v>
      </c>
      <c r="Q66" s="203"/>
      <c r="R66" s="133">
        <v>400.1</v>
      </c>
      <c r="S66" s="203"/>
      <c r="T66" s="133"/>
      <c r="U66" s="203"/>
      <c r="V66" s="133"/>
      <c r="W66" s="203"/>
      <c r="X66" s="133"/>
      <c r="Y66" s="203"/>
      <c r="Z66" s="133"/>
      <c r="AA66" s="203"/>
      <c r="AB66" s="133"/>
      <c r="AC66" s="203"/>
      <c r="AD66" s="133"/>
      <c r="AE66" s="203"/>
      <c r="AF66" s="133"/>
      <c r="AG66" s="203"/>
      <c r="AH66" s="133"/>
      <c r="AI66" s="203"/>
      <c r="AJ66" s="133"/>
      <c r="AK66" s="283"/>
      <c r="AL66" s="154">
        <f t="shared" si="5"/>
        <v>1143.0999999999999</v>
      </c>
      <c r="AM66" s="215"/>
    </row>
    <row r="67" spans="1:39" ht="15" hidden="1" customHeight="1" x14ac:dyDescent="0.2">
      <c r="A67" s="16"/>
      <c r="B67" s="17"/>
      <c r="D67" s="18"/>
      <c r="F67" s="19"/>
      <c r="H67" s="119"/>
      <c r="I67" s="14" t="s">
        <v>7</v>
      </c>
      <c r="J67" s="14"/>
      <c r="K67" s="22" t="s">
        <v>210</v>
      </c>
      <c r="L67" s="15" t="s">
        <v>209</v>
      </c>
      <c r="M67" s="15"/>
      <c r="N67" s="133"/>
      <c r="O67" s="203"/>
      <c r="P67" s="133"/>
      <c r="Q67" s="203"/>
      <c r="R67" s="133"/>
      <c r="S67" s="203"/>
      <c r="T67" s="133"/>
      <c r="U67" s="203"/>
      <c r="V67" s="133"/>
      <c r="W67" s="203"/>
      <c r="X67" s="133"/>
      <c r="Y67" s="203"/>
      <c r="Z67" s="133"/>
      <c r="AA67" s="203"/>
      <c r="AB67" s="133"/>
      <c r="AC67" s="203"/>
      <c r="AD67" s="133"/>
      <c r="AE67" s="203"/>
      <c r="AF67" s="133"/>
      <c r="AG67" s="203"/>
      <c r="AH67" s="133"/>
      <c r="AI67" s="203"/>
      <c r="AJ67" s="133"/>
      <c r="AK67" s="283"/>
      <c r="AL67" s="154">
        <f t="shared" si="5"/>
        <v>0</v>
      </c>
      <c r="AM67" s="215"/>
    </row>
    <row r="68" spans="1:39" ht="15" customHeight="1" thickBot="1" x14ac:dyDescent="0.25">
      <c r="A68" s="16"/>
      <c r="B68" s="17"/>
      <c r="D68" s="18"/>
      <c r="F68" s="19"/>
      <c r="H68" s="119"/>
      <c r="I68" s="14" t="s">
        <v>167</v>
      </c>
      <c r="J68" s="14"/>
      <c r="K68" s="25" t="s">
        <v>305</v>
      </c>
      <c r="L68" s="158" t="s">
        <v>276</v>
      </c>
      <c r="M68" s="85"/>
      <c r="N68" s="133"/>
      <c r="O68" s="203"/>
      <c r="P68" s="133"/>
      <c r="Q68" s="203"/>
      <c r="R68" s="133"/>
      <c r="S68" s="203"/>
      <c r="T68" s="133"/>
      <c r="U68" s="203"/>
      <c r="V68" s="133"/>
      <c r="W68" s="203"/>
      <c r="X68" s="133"/>
      <c r="Y68" s="203"/>
      <c r="Z68" s="133"/>
      <c r="AA68" s="203"/>
      <c r="AB68" s="133"/>
      <c r="AC68" s="203"/>
      <c r="AD68" s="133"/>
      <c r="AE68" s="203"/>
      <c r="AF68" s="133"/>
      <c r="AG68" s="203"/>
      <c r="AH68" s="133"/>
      <c r="AI68" s="203"/>
      <c r="AJ68" s="133"/>
      <c r="AK68" s="283"/>
      <c r="AL68" s="154">
        <f t="shared" si="5"/>
        <v>0</v>
      </c>
      <c r="AM68" s="215"/>
    </row>
    <row r="69" spans="1:39" ht="15" hidden="1" customHeight="1" thickBot="1" x14ac:dyDescent="0.25">
      <c r="A69" s="16"/>
      <c r="B69" s="17"/>
      <c r="D69" s="18"/>
      <c r="F69" s="19"/>
      <c r="H69" s="120"/>
      <c r="I69" s="14" t="s">
        <v>9</v>
      </c>
      <c r="J69" s="14"/>
      <c r="K69" s="25" t="s">
        <v>75</v>
      </c>
      <c r="L69" s="15" t="s">
        <v>61</v>
      </c>
      <c r="M69" s="15"/>
      <c r="N69" s="133"/>
      <c r="O69" s="204"/>
      <c r="P69" s="133"/>
      <c r="Q69" s="204"/>
      <c r="R69" s="133"/>
      <c r="S69" s="204"/>
      <c r="T69" s="133"/>
      <c r="U69" s="204"/>
      <c r="V69" s="133"/>
      <c r="W69" s="204"/>
      <c r="X69" s="133"/>
      <c r="Y69" s="204"/>
      <c r="Z69" s="133"/>
      <c r="AA69" s="204"/>
      <c r="AB69" s="133"/>
      <c r="AC69" s="204"/>
      <c r="AD69" s="133"/>
      <c r="AE69" s="204"/>
      <c r="AF69" s="133"/>
      <c r="AG69" s="204"/>
      <c r="AH69" s="133"/>
      <c r="AI69" s="204"/>
      <c r="AJ69" s="133"/>
      <c r="AK69" s="284"/>
      <c r="AL69" s="154">
        <f>N69+T69+V69+X69+Z69+AB69+AD69+AF69+AH69+AJ69</f>
        <v>0</v>
      </c>
      <c r="AM69" s="216"/>
    </row>
    <row r="70" spans="1:39" ht="15" hidden="1" customHeight="1" x14ac:dyDescent="0.2">
      <c r="A70" s="16"/>
      <c r="B70" s="17"/>
      <c r="D70" s="18"/>
      <c r="F70" s="19"/>
      <c r="H70" s="33"/>
      <c r="I70" s="14" t="s">
        <v>166</v>
      </c>
      <c r="J70" s="14"/>
      <c r="K70" s="34" t="s">
        <v>61</v>
      </c>
      <c r="L70" s="15"/>
      <c r="M70" s="15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41"/>
      <c r="AM70" s="142"/>
    </row>
    <row r="71" spans="1:39" ht="15" hidden="1" customHeight="1" thickBot="1" x14ac:dyDescent="0.25">
      <c r="A71" s="16"/>
      <c r="B71" s="17"/>
      <c r="D71" s="18"/>
      <c r="F71" s="19"/>
      <c r="H71" s="35"/>
      <c r="I71" s="14" t="s">
        <v>167</v>
      </c>
      <c r="J71" s="14"/>
      <c r="K71" s="25" t="s">
        <v>212</v>
      </c>
      <c r="L71" s="15"/>
      <c r="M71" s="15" t="s">
        <v>129</v>
      </c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41"/>
      <c r="AM71" s="142"/>
    </row>
    <row r="72" spans="1:39" ht="15" customHeight="1" x14ac:dyDescent="0.2">
      <c r="A72" s="16"/>
      <c r="B72" s="17"/>
      <c r="D72" s="18"/>
      <c r="F72" s="19"/>
      <c r="H72" s="46"/>
      <c r="I72" s="48"/>
      <c r="J72" s="48"/>
      <c r="K72" s="125"/>
      <c r="L72" s="76"/>
      <c r="M72" s="47"/>
      <c r="N72" s="134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6"/>
      <c r="AL72" s="141"/>
      <c r="AM72" s="157"/>
    </row>
    <row r="73" spans="1:39" ht="15" customHeight="1" x14ac:dyDescent="0.2">
      <c r="A73" s="16"/>
      <c r="B73" s="17"/>
      <c r="D73" s="18"/>
      <c r="F73" s="43"/>
      <c r="G73" s="126"/>
      <c r="H73" s="126"/>
      <c r="I73" s="126"/>
      <c r="J73" s="126"/>
      <c r="K73" s="126"/>
      <c r="L73" s="126"/>
      <c r="M73" s="126"/>
      <c r="N73" s="273">
        <f>O63+O53+O43+O33+O23+O10+O4</f>
        <v>471.6</v>
      </c>
      <c r="O73" s="274"/>
      <c r="P73" s="273">
        <f>Q63+Q53+Q43+Q33+Q23+Q10+Q4</f>
        <v>524.4</v>
      </c>
      <c r="Q73" s="274"/>
      <c r="R73" s="273">
        <f>S63+S53+S43+S33+S23+S10+S4</f>
        <v>441.40000000000003</v>
      </c>
      <c r="S73" s="274"/>
      <c r="T73" s="273">
        <f>U63+U53+U43+U33+U23+U10+U4</f>
        <v>275.09999999999997</v>
      </c>
      <c r="U73" s="274"/>
      <c r="V73" s="273">
        <f>W63+W53+W43+W33+W23+W10+W4</f>
        <v>428.4</v>
      </c>
      <c r="W73" s="274"/>
      <c r="X73" s="273">
        <f>Y63+Y53+Y43+Y33+Y23+Y10+Y4</f>
        <v>457.9</v>
      </c>
      <c r="Y73" s="274"/>
      <c r="Z73" s="273">
        <f>AA63+AA53+AA43+AA33+AA23+AA10+AA4</f>
        <v>457.49999999999994</v>
      </c>
      <c r="AA73" s="274"/>
      <c r="AB73" s="273">
        <f>AC63+AC53+AC43+AC33+AC23+AC10+AC4</f>
        <v>455.49999999999994</v>
      </c>
      <c r="AC73" s="274"/>
      <c r="AD73" s="273">
        <f>AE63+AE53+AE43+AE33+AE23+AE10+AE4</f>
        <v>455.49999999999994</v>
      </c>
      <c r="AE73" s="274"/>
      <c r="AF73" s="273">
        <f>AG63+AG53+AG43+AG33+AG23+AG10+AG4</f>
        <v>455.49999999999994</v>
      </c>
      <c r="AG73" s="274"/>
      <c r="AH73" s="273">
        <f>AI63+AI53+AI43+AI33+AI23+AI10+AI4</f>
        <v>447.79999999999995</v>
      </c>
      <c r="AI73" s="274"/>
      <c r="AJ73" s="273">
        <f>AK63+AK53+AK43+AK33+AK23+AK10+AK4</f>
        <v>0</v>
      </c>
      <c r="AK73" s="293"/>
      <c r="AL73" s="196">
        <f>AM63+AM53+AM43+AM33+AM23+AM10+AM4</f>
        <v>4870.6000000000004</v>
      </c>
      <c r="AM73" s="197"/>
    </row>
    <row r="74" spans="1:39" x14ac:dyDescent="0.2">
      <c r="A74" s="16"/>
      <c r="B74" s="17"/>
      <c r="D74" s="18"/>
      <c r="I74" s="79"/>
      <c r="J74" s="79"/>
      <c r="M74" s="59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41"/>
      <c r="AM74" s="142"/>
    </row>
    <row r="75" spans="1:39" x14ac:dyDescent="0.2">
      <c r="A75" s="16"/>
      <c r="B75" s="17"/>
      <c r="D75" s="18"/>
      <c r="F75" s="36" t="s">
        <v>242</v>
      </c>
      <c r="G75" s="37"/>
      <c r="H75" s="38"/>
      <c r="I75" s="264" t="s">
        <v>144</v>
      </c>
      <c r="J75" s="87"/>
      <c r="K75" s="15" t="s">
        <v>170</v>
      </c>
      <c r="L75" s="256" t="s">
        <v>273</v>
      </c>
      <c r="M75" s="121" t="s">
        <v>230</v>
      </c>
      <c r="N75" s="133"/>
      <c r="O75" s="202">
        <f>SUM(N75:N85)</f>
        <v>0</v>
      </c>
      <c r="P75" s="133"/>
      <c r="Q75" s="202">
        <f>SUM(P75:P85)</f>
        <v>7.8</v>
      </c>
      <c r="R75" s="133"/>
      <c r="S75" s="253">
        <f>SUM(R75:R85)</f>
        <v>71.2</v>
      </c>
      <c r="T75" s="133">
        <v>1</v>
      </c>
      <c r="U75" s="202">
        <f>SUM(T75:T85)</f>
        <v>50.499999999999993</v>
      </c>
      <c r="V75" s="133"/>
      <c r="W75" s="220">
        <f>SUM(V75:V85)</f>
        <v>5.5</v>
      </c>
      <c r="X75" s="133"/>
      <c r="Y75" s="220">
        <f>SUM(X75:X85)</f>
        <v>5.5</v>
      </c>
      <c r="Z75" s="133"/>
      <c r="AA75" s="220">
        <f>SUM(Z75:Z85)</f>
        <v>5.5</v>
      </c>
      <c r="AB75" s="133"/>
      <c r="AC75" s="220">
        <f>SUM(AB75:AB85)</f>
        <v>7.1999999999999993</v>
      </c>
      <c r="AD75" s="133"/>
      <c r="AE75" s="220">
        <f>SUM(AD75:AD85)</f>
        <v>7.1999999999999993</v>
      </c>
      <c r="AF75" s="133"/>
      <c r="AG75" s="220">
        <f>SUM(AF75:AF85)</f>
        <v>7.1999999999999993</v>
      </c>
      <c r="AH75" s="133"/>
      <c r="AI75" s="220">
        <f>SUM(AH75:AH85)</f>
        <v>35.1</v>
      </c>
      <c r="AJ75" s="133"/>
      <c r="AK75" s="220">
        <f>SUM(AJ75:AJ85)</f>
        <v>254.50000000000003</v>
      </c>
      <c r="AL75" s="146">
        <f t="shared" ref="AL75:AL85" si="6">N75+P75+R75+T75+V75+X75+Z75+AB75+AD75+AF75+AH75+AJ75</f>
        <v>1</v>
      </c>
      <c r="AM75" s="192">
        <f>SUM(AL75:AL85)</f>
        <v>457.2</v>
      </c>
    </row>
    <row r="76" spans="1:39" x14ac:dyDescent="0.2">
      <c r="A76" s="16"/>
      <c r="B76" s="17"/>
      <c r="D76" s="18"/>
      <c r="F76" s="243" t="s">
        <v>169</v>
      </c>
      <c r="G76" s="244"/>
      <c r="H76" s="245"/>
      <c r="I76" s="265"/>
      <c r="J76" s="170"/>
      <c r="K76" s="15" t="s">
        <v>171</v>
      </c>
      <c r="L76" s="257"/>
      <c r="M76" s="121" t="s">
        <v>231</v>
      </c>
      <c r="N76" s="133"/>
      <c r="O76" s="203"/>
      <c r="P76" s="133">
        <v>7.8</v>
      </c>
      <c r="Q76" s="203"/>
      <c r="R76" s="133">
        <v>16.600000000000001</v>
      </c>
      <c r="S76" s="254"/>
      <c r="T76" s="133"/>
      <c r="U76" s="203"/>
      <c r="V76" s="133"/>
      <c r="W76" s="275"/>
      <c r="X76" s="133"/>
      <c r="Y76" s="275"/>
      <c r="Z76" s="133"/>
      <c r="AA76" s="275"/>
      <c r="AB76" s="133"/>
      <c r="AC76" s="275"/>
      <c r="AD76" s="133"/>
      <c r="AE76" s="275"/>
      <c r="AF76" s="133"/>
      <c r="AG76" s="275"/>
      <c r="AH76" s="133"/>
      <c r="AI76" s="275"/>
      <c r="AJ76" s="133"/>
      <c r="AK76" s="275"/>
      <c r="AL76" s="146">
        <f t="shared" si="6"/>
        <v>24.400000000000002</v>
      </c>
      <c r="AM76" s="193"/>
    </row>
    <row r="77" spans="1:39" x14ac:dyDescent="0.2">
      <c r="A77" s="16"/>
      <c r="B77" s="17"/>
      <c r="D77" s="18"/>
      <c r="F77" s="39"/>
      <c r="G77" s="40"/>
      <c r="H77" s="41"/>
      <c r="I77" s="266"/>
      <c r="J77" s="88"/>
      <c r="K77" s="15" t="s">
        <v>172</v>
      </c>
      <c r="L77" s="257"/>
      <c r="M77" s="76" t="s">
        <v>232</v>
      </c>
      <c r="N77" s="133"/>
      <c r="O77" s="203"/>
      <c r="P77" s="133"/>
      <c r="Q77" s="203"/>
      <c r="R77" s="133"/>
      <c r="S77" s="254"/>
      <c r="T77" s="133"/>
      <c r="U77" s="203"/>
      <c r="V77" s="133"/>
      <c r="W77" s="275"/>
      <c r="X77" s="133"/>
      <c r="Y77" s="275"/>
      <c r="Z77" s="133"/>
      <c r="AA77" s="275"/>
      <c r="AB77" s="133"/>
      <c r="AC77" s="275"/>
      <c r="AD77" s="133"/>
      <c r="AE77" s="275"/>
      <c r="AF77" s="133"/>
      <c r="AG77" s="275"/>
      <c r="AH77" s="133"/>
      <c r="AI77" s="275"/>
      <c r="AJ77" s="133"/>
      <c r="AK77" s="275"/>
      <c r="AL77" s="146">
        <f t="shared" si="6"/>
        <v>0</v>
      </c>
      <c r="AM77" s="193"/>
    </row>
    <row r="78" spans="1:39" x14ac:dyDescent="0.2">
      <c r="A78" s="16"/>
      <c r="B78" s="17"/>
      <c r="D78" s="18"/>
      <c r="F78" s="39"/>
      <c r="G78" s="40"/>
      <c r="H78" s="41"/>
      <c r="I78" s="14" t="s">
        <v>145</v>
      </c>
      <c r="J78" s="14"/>
      <c r="K78" s="15" t="s">
        <v>130</v>
      </c>
      <c r="L78" s="257"/>
      <c r="M78" s="121" t="s">
        <v>233</v>
      </c>
      <c r="N78" s="133"/>
      <c r="O78" s="203"/>
      <c r="P78" s="133"/>
      <c r="Q78" s="203"/>
      <c r="R78" s="133"/>
      <c r="S78" s="254"/>
      <c r="T78" s="133"/>
      <c r="U78" s="203"/>
      <c r="V78" s="133"/>
      <c r="W78" s="275"/>
      <c r="X78" s="133"/>
      <c r="Y78" s="275"/>
      <c r="Z78" s="133"/>
      <c r="AA78" s="275"/>
      <c r="AB78" s="133"/>
      <c r="AC78" s="275"/>
      <c r="AD78" s="133"/>
      <c r="AE78" s="275"/>
      <c r="AF78" s="133"/>
      <c r="AG78" s="275"/>
      <c r="AH78" s="133"/>
      <c r="AI78" s="275"/>
      <c r="AJ78" s="133"/>
      <c r="AK78" s="275"/>
      <c r="AL78" s="146">
        <f t="shared" si="6"/>
        <v>0</v>
      </c>
      <c r="AM78" s="193"/>
    </row>
    <row r="79" spans="1:39" x14ac:dyDescent="0.2">
      <c r="A79" s="16"/>
      <c r="B79" s="17"/>
      <c r="D79" s="18"/>
      <c r="F79" s="42" t="s">
        <v>61</v>
      </c>
      <c r="G79" s="40"/>
      <c r="H79" s="41"/>
      <c r="I79" s="14" t="s">
        <v>146</v>
      </c>
      <c r="J79" s="14"/>
      <c r="K79" s="15" t="s">
        <v>213</v>
      </c>
      <c r="L79" s="257"/>
      <c r="M79" s="121" t="s">
        <v>234</v>
      </c>
      <c r="N79" s="133"/>
      <c r="O79" s="203"/>
      <c r="P79" s="133"/>
      <c r="Q79" s="203"/>
      <c r="R79" s="133">
        <v>13.2</v>
      </c>
      <c r="S79" s="254"/>
      <c r="T79" s="133">
        <v>1.3</v>
      </c>
      <c r="U79" s="203"/>
      <c r="V79" s="133">
        <v>2.6</v>
      </c>
      <c r="W79" s="275"/>
      <c r="X79" s="133">
        <v>2.6</v>
      </c>
      <c r="Y79" s="275"/>
      <c r="Z79" s="133">
        <v>2.6</v>
      </c>
      <c r="AA79" s="275"/>
      <c r="AB79" s="133">
        <v>4.3</v>
      </c>
      <c r="AC79" s="275"/>
      <c r="AD79" s="133">
        <v>4.3</v>
      </c>
      <c r="AE79" s="275"/>
      <c r="AF79" s="133">
        <v>4.3</v>
      </c>
      <c r="AG79" s="275"/>
      <c r="AH79" s="133"/>
      <c r="AI79" s="275"/>
      <c r="AJ79" s="133">
        <v>230.8</v>
      </c>
      <c r="AK79" s="275"/>
      <c r="AL79" s="146">
        <f t="shared" si="6"/>
        <v>266</v>
      </c>
      <c r="AM79" s="193"/>
    </row>
    <row r="80" spans="1:39" x14ac:dyDescent="0.2">
      <c r="A80" s="16"/>
      <c r="B80" s="17"/>
      <c r="D80" s="18"/>
      <c r="F80" s="42"/>
      <c r="G80" s="40"/>
      <c r="H80" s="41"/>
      <c r="I80" s="14" t="s">
        <v>147</v>
      </c>
      <c r="J80" s="14"/>
      <c r="K80" s="15" t="s">
        <v>76</v>
      </c>
      <c r="L80" s="257"/>
      <c r="M80" s="121" t="s">
        <v>235</v>
      </c>
      <c r="N80" s="133"/>
      <c r="O80" s="203"/>
      <c r="P80" s="133"/>
      <c r="Q80" s="203"/>
      <c r="R80" s="133">
        <v>29.8</v>
      </c>
      <c r="S80" s="254"/>
      <c r="T80" s="133">
        <v>42.9</v>
      </c>
      <c r="U80" s="203"/>
      <c r="V80" s="133"/>
      <c r="W80" s="275"/>
      <c r="X80" s="133">
        <v>2.9</v>
      </c>
      <c r="Y80" s="275"/>
      <c r="Z80" s="133"/>
      <c r="AA80" s="275"/>
      <c r="AB80" s="133">
        <v>2.9</v>
      </c>
      <c r="AC80" s="275"/>
      <c r="AD80" s="133"/>
      <c r="AE80" s="275"/>
      <c r="AF80" s="133">
        <v>2.9</v>
      </c>
      <c r="AG80" s="275"/>
      <c r="AH80" s="133">
        <v>1.8</v>
      </c>
      <c r="AI80" s="275"/>
      <c r="AJ80" s="133">
        <v>5.9</v>
      </c>
      <c r="AK80" s="275"/>
      <c r="AL80" s="146">
        <f t="shared" si="6"/>
        <v>89.100000000000023</v>
      </c>
      <c r="AM80" s="193"/>
    </row>
    <row r="81" spans="1:41" x14ac:dyDescent="0.2">
      <c r="A81" s="16"/>
      <c r="B81" s="17"/>
      <c r="D81" s="18"/>
      <c r="F81" s="42"/>
      <c r="G81" s="40"/>
      <c r="H81" s="41"/>
      <c r="I81" s="14" t="s">
        <v>148</v>
      </c>
      <c r="J81" s="14"/>
      <c r="K81" s="15" t="s">
        <v>214</v>
      </c>
      <c r="L81" s="257"/>
      <c r="M81" s="121" t="s">
        <v>236</v>
      </c>
      <c r="N81" s="133"/>
      <c r="O81" s="203"/>
      <c r="P81" s="133"/>
      <c r="Q81" s="203"/>
      <c r="R81" s="133">
        <v>11.6</v>
      </c>
      <c r="S81" s="254"/>
      <c r="T81" s="133">
        <v>5.3</v>
      </c>
      <c r="U81" s="203"/>
      <c r="V81" s="133">
        <v>2.9</v>
      </c>
      <c r="W81" s="275"/>
      <c r="X81" s="133"/>
      <c r="Y81" s="275"/>
      <c r="Z81" s="133">
        <v>2.9</v>
      </c>
      <c r="AA81" s="275"/>
      <c r="AB81" s="133"/>
      <c r="AC81" s="275"/>
      <c r="AD81" s="133">
        <v>2.9</v>
      </c>
      <c r="AE81" s="275"/>
      <c r="AF81" s="133"/>
      <c r="AG81" s="275"/>
      <c r="AH81" s="133">
        <v>27.7</v>
      </c>
      <c r="AI81" s="275"/>
      <c r="AJ81" s="133"/>
      <c r="AK81" s="275"/>
      <c r="AL81" s="146">
        <f t="shared" si="6"/>
        <v>53.3</v>
      </c>
      <c r="AM81" s="193"/>
    </row>
    <row r="82" spans="1:41" ht="12.75" customHeight="1" x14ac:dyDescent="0.2">
      <c r="A82" s="16"/>
      <c r="B82" s="17"/>
      <c r="D82" s="18"/>
      <c r="F82" s="42"/>
      <c r="G82" s="40"/>
      <c r="H82" s="41"/>
      <c r="I82" s="14" t="s">
        <v>149</v>
      </c>
      <c r="J82" s="14"/>
      <c r="K82" s="15" t="s">
        <v>215</v>
      </c>
      <c r="L82" s="257"/>
      <c r="M82" s="121" t="s">
        <v>249</v>
      </c>
      <c r="N82" s="133"/>
      <c r="O82" s="203"/>
      <c r="P82" s="133"/>
      <c r="Q82" s="203"/>
      <c r="R82" s="133"/>
      <c r="S82" s="254"/>
      <c r="T82" s="133"/>
      <c r="U82" s="203"/>
      <c r="V82" s="133"/>
      <c r="W82" s="275"/>
      <c r="X82" s="133"/>
      <c r="Y82" s="275"/>
      <c r="Z82" s="133"/>
      <c r="AA82" s="275"/>
      <c r="AB82" s="133"/>
      <c r="AC82" s="275"/>
      <c r="AD82" s="133"/>
      <c r="AE82" s="275"/>
      <c r="AF82" s="133"/>
      <c r="AG82" s="275"/>
      <c r="AH82" s="133"/>
      <c r="AI82" s="275"/>
      <c r="AJ82" s="133">
        <v>5.9</v>
      </c>
      <c r="AK82" s="275"/>
      <c r="AL82" s="146">
        <f t="shared" si="6"/>
        <v>5.9</v>
      </c>
      <c r="AM82" s="193"/>
    </row>
    <row r="83" spans="1:41" ht="12.75" hidden="1" customHeight="1" x14ac:dyDescent="0.2">
      <c r="A83" s="16"/>
      <c r="B83" s="17"/>
      <c r="D83" s="18"/>
      <c r="F83" s="42"/>
      <c r="G83" s="40"/>
      <c r="H83" s="41"/>
      <c r="I83" s="14" t="s">
        <v>150</v>
      </c>
      <c r="J83" s="14"/>
      <c r="K83" s="15" t="s">
        <v>61</v>
      </c>
      <c r="L83" s="257"/>
      <c r="M83" s="121"/>
      <c r="N83" s="133"/>
      <c r="O83" s="203"/>
      <c r="P83" s="133"/>
      <c r="Q83" s="203"/>
      <c r="R83" s="133"/>
      <c r="S83" s="254"/>
      <c r="T83" s="133"/>
      <c r="U83" s="203"/>
      <c r="V83" s="133"/>
      <c r="W83" s="275"/>
      <c r="X83" s="133"/>
      <c r="Y83" s="275"/>
      <c r="Z83" s="133"/>
      <c r="AA83" s="275"/>
      <c r="AB83" s="133"/>
      <c r="AC83" s="275"/>
      <c r="AD83" s="133"/>
      <c r="AE83" s="275"/>
      <c r="AF83" s="133"/>
      <c r="AG83" s="275"/>
      <c r="AH83" s="133"/>
      <c r="AI83" s="275"/>
      <c r="AJ83" s="133"/>
      <c r="AK83" s="275"/>
      <c r="AL83" s="146">
        <f t="shared" si="6"/>
        <v>0</v>
      </c>
      <c r="AM83" s="193"/>
    </row>
    <row r="84" spans="1:41" ht="12.75" hidden="1" customHeight="1" x14ac:dyDescent="0.2">
      <c r="A84" s="16"/>
      <c r="B84" s="17"/>
      <c r="D84" s="18"/>
      <c r="F84" s="42"/>
      <c r="G84" s="40"/>
      <c r="H84" s="41"/>
      <c r="I84" s="14" t="s">
        <v>151</v>
      </c>
      <c r="J84" s="14"/>
      <c r="K84" s="15" t="s">
        <v>61</v>
      </c>
      <c r="L84" s="258"/>
      <c r="M84" s="121" t="s">
        <v>61</v>
      </c>
      <c r="N84" s="133"/>
      <c r="O84" s="203"/>
      <c r="P84" s="133"/>
      <c r="Q84" s="203"/>
      <c r="R84" s="133"/>
      <c r="S84" s="254"/>
      <c r="T84" s="133"/>
      <c r="U84" s="203"/>
      <c r="V84" s="133"/>
      <c r="W84" s="275"/>
      <c r="X84" s="133"/>
      <c r="Y84" s="275"/>
      <c r="Z84" s="133"/>
      <c r="AA84" s="275"/>
      <c r="AB84" s="133"/>
      <c r="AC84" s="275"/>
      <c r="AD84" s="133"/>
      <c r="AE84" s="275"/>
      <c r="AF84" s="133"/>
      <c r="AG84" s="275"/>
      <c r="AH84" s="133"/>
      <c r="AI84" s="275"/>
      <c r="AJ84" s="133"/>
      <c r="AK84" s="275"/>
      <c r="AL84" s="146">
        <f t="shared" si="6"/>
        <v>0</v>
      </c>
      <c r="AM84" s="193"/>
    </row>
    <row r="85" spans="1:41" ht="12.75" customHeight="1" x14ac:dyDescent="0.2">
      <c r="A85" s="16"/>
      <c r="B85" s="17"/>
      <c r="D85" s="18"/>
      <c r="F85" s="43"/>
      <c r="G85" s="44"/>
      <c r="H85" s="45"/>
      <c r="I85" s="14" t="s">
        <v>152</v>
      </c>
      <c r="J85" s="14"/>
      <c r="K85" s="15" t="s">
        <v>90</v>
      </c>
      <c r="L85" s="78" t="s">
        <v>216</v>
      </c>
      <c r="M85" s="121" t="s">
        <v>269</v>
      </c>
      <c r="N85" s="133"/>
      <c r="O85" s="204"/>
      <c r="P85" s="133"/>
      <c r="Q85" s="204"/>
      <c r="R85" s="133"/>
      <c r="S85" s="255"/>
      <c r="T85" s="133"/>
      <c r="U85" s="204"/>
      <c r="V85" s="133"/>
      <c r="W85" s="222"/>
      <c r="X85" s="133"/>
      <c r="Y85" s="222"/>
      <c r="Z85" s="133"/>
      <c r="AA85" s="222"/>
      <c r="AB85" s="133"/>
      <c r="AC85" s="222"/>
      <c r="AD85" s="133"/>
      <c r="AE85" s="222"/>
      <c r="AF85" s="133"/>
      <c r="AG85" s="222"/>
      <c r="AH85" s="133">
        <v>5.6</v>
      </c>
      <c r="AI85" s="222"/>
      <c r="AJ85" s="133">
        <v>11.9</v>
      </c>
      <c r="AK85" s="222"/>
      <c r="AL85" s="146">
        <f t="shared" si="6"/>
        <v>17.5</v>
      </c>
      <c r="AM85" s="194"/>
    </row>
    <row r="86" spans="1:41" ht="12.75" customHeight="1" x14ac:dyDescent="0.2">
      <c r="A86" s="16"/>
      <c r="B86" s="17"/>
      <c r="D86" s="18"/>
      <c r="I86" s="46"/>
      <c r="J86" s="46"/>
      <c r="K86" s="47"/>
      <c r="L86" s="47"/>
      <c r="M86" s="47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41"/>
      <c r="AM86" s="142"/>
    </row>
    <row r="87" spans="1:41" ht="12.75" customHeight="1" x14ac:dyDescent="0.2">
      <c r="A87" s="16"/>
      <c r="B87" s="17"/>
      <c r="D87" s="18"/>
      <c r="F87" s="36" t="s">
        <v>154</v>
      </c>
      <c r="G87" s="37"/>
      <c r="H87" s="38"/>
      <c r="I87" s="14" t="s">
        <v>10</v>
      </c>
      <c r="J87" s="87" t="s">
        <v>319</v>
      </c>
      <c r="K87" s="15" t="s">
        <v>85</v>
      </c>
      <c r="L87" s="80" t="s">
        <v>217</v>
      </c>
      <c r="M87" s="15" t="s">
        <v>241</v>
      </c>
      <c r="N87" s="133">
        <v>109.2</v>
      </c>
      <c r="O87" s="202">
        <f>SUM(N87:N90)</f>
        <v>130.1</v>
      </c>
      <c r="P87" s="133">
        <v>20.8</v>
      </c>
      <c r="Q87" s="202">
        <f>SUM(P87:P90)</f>
        <v>95.5</v>
      </c>
      <c r="R87" s="133">
        <v>18.3</v>
      </c>
      <c r="S87" s="202">
        <f>SUM(R87:R90)</f>
        <v>93.5</v>
      </c>
      <c r="T87" s="133">
        <v>160.6</v>
      </c>
      <c r="U87" s="202">
        <f>SUM(T87:T90)</f>
        <v>320.5</v>
      </c>
      <c r="V87" s="133">
        <v>118</v>
      </c>
      <c r="W87" s="202">
        <f>SUM(V87:V90)</f>
        <v>151.6</v>
      </c>
      <c r="X87" s="133">
        <v>142.4</v>
      </c>
      <c r="Y87" s="202">
        <f>SUM(X87:X90)</f>
        <v>176</v>
      </c>
      <c r="Z87" s="133">
        <v>142.4</v>
      </c>
      <c r="AA87" s="202">
        <f>SUM(Z87:Z90)</f>
        <v>176</v>
      </c>
      <c r="AB87" s="133">
        <v>142.4</v>
      </c>
      <c r="AC87" s="202">
        <f>SUM(AB87:AB90)</f>
        <v>176</v>
      </c>
      <c r="AD87" s="133">
        <v>142.4</v>
      </c>
      <c r="AE87" s="202">
        <f>SUM(AD87:AD90)</f>
        <v>175.7</v>
      </c>
      <c r="AF87" s="133">
        <v>142.4</v>
      </c>
      <c r="AG87" s="202">
        <f>SUM(AF87:AF90)</f>
        <v>176</v>
      </c>
      <c r="AH87" s="133">
        <v>116</v>
      </c>
      <c r="AI87" s="202">
        <f>SUM(AH87:AH90)</f>
        <v>147.4</v>
      </c>
      <c r="AJ87" s="133"/>
      <c r="AK87" s="220">
        <f>SUM(AJ87:AJ90)</f>
        <v>24.4</v>
      </c>
      <c r="AL87" s="146">
        <f>N87+P87+R87+T87+V87+X87+Z87+AB87+AD87+AF87+AH87+AJ87</f>
        <v>1254.8999999999999</v>
      </c>
      <c r="AM87" s="192">
        <f>SUM(AL87:AL90)</f>
        <v>1842.6999999999998</v>
      </c>
    </row>
    <row r="88" spans="1:41" ht="12.75" customHeight="1" x14ac:dyDescent="0.2">
      <c r="A88" s="16"/>
      <c r="B88" s="17"/>
      <c r="D88" s="18"/>
      <c r="F88" s="243" t="s">
        <v>155</v>
      </c>
      <c r="G88" s="244"/>
      <c r="H88" s="245"/>
      <c r="I88" s="14" t="s">
        <v>11</v>
      </c>
      <c r="J88" s="14"/>
      <c r="K88" s="15" t="s">
        <v>218</v>
      </c>
      <c r="L88" s="80" t="s">
        <v>219</v>
      </c>
      <c r="M88" s="15"/>
      <c r="N88" s="133">
        <v>17</v>
      </c>
      <c r="O88" s="203"/>
      <c r="P88" s="133">
        <v>17</v>
      </c>
      <c r="Q88" s="203"/>
      <c r="R88" s="133">
        <v>17.5</v>
      </c>
      <c r="S88" s="203"/>
      <c r="T88" s="133">
        <v>30.2</v>
      </c>
      <c r="U88" s="203"/>
      <c r="V88" s="133">
        <v>21.5</v>
      </c>
      <c r="W88" s="203"/>
      <c r="X88" s="133">
        <v>21.5</v>
      </c>
      <c r="Y88" s="203"/>
      <c r="Z88" s="133">
        <v>21.5</v>
      </c>
      <c r="AA88" s="203"/>
      <c r="AB88" s="133">
        <v>21.5</v>
      </c>
      <c r="AC88" s="203"/>
      <c r="AD88" s="133">
        <v>21.2</v>
      </c>
      <c r="AE88" s="203"/>
      <c r="AF88" s="133">
        <v>21.5</v>
      </c>
      <c r="AG88" s="203"/>
      <c r="AH88" s="133">
        <v>19.3</v>
      </c>
      <c r="AI88" s="203"/>
      <c r="AJ88" s="133">
        <v>12.3</v>
      </c>
      <c r="AK88" s="275"/>
      <c r="AL88" s="146">
        <f>N88+P88+R88+T88+V88+X88+Z88+AB88+AD88+AF88+AH88+AJ88</f>
        <v>242</v>
      </c>
      <c r="AM88" s="193"/>
    </row>
    <row r="89" spans="1:41" ht="12.75" customHeight="1" x14ac:dyDescent="0.2">
      <c r="A89" s="16"/>
      <c r="B89" s="17"/>
      <c r="D89" s="18"/>
      <c r="F89" s="42" t="s">
        <v>162</v>
      </c>
      <c r="G89" s="40"/>
      <c r="H89" s="41"/>
      <c r="I89" s="14" t="s">
        <v>12</v>
      </c>
      <c r="J89" s="14"/>
      <c r="K89" s="15" t="s">
        <v>220</v>
      </c>
      <c r="L89" s="80" t="s">
        <v>221</v>
      </c>
      <c r="M89" s="15" t="s">
        <v>262</v>
      </c>
      <c r="N89" s="133">
        <v>3.9</v>
      </c>
      <c r="O89" s="203"/>
      <c r="P89" s="133">
        <v>3.9</v>
      </c>
      <c r="Q89" s="203"/>
      <c r="R89" s="133">
        <v>3.9</v>
      </c>
      <c r="S89" s="203"/>
      <c r="T89" s="133">
        <v>16.399999999999999</v>
      </c>
      <c r="U89" s="203"/>
      <c r="V89" s="133">
        <v>12.1</v>
      </c>
      <c r="W89" s="203"/>
      <c r="X89" s="133">
        <v>12.1</v>
      </c>
      <c r="Y89" s="203"/>
      <c r="Z89" s="133">
        <v>12.1</v>
      </c>
      <c r="AA89" s="203"/>
      <c r="AB89" s="133">
        <v>12.1</v>
      </c>
      <c r="AC89" s="203"/>
      <c r="AD89" s="133">
        <v>12.1</v>
      </c>
      <c r="AE89" s="203"/>
      <c r="AF89" s="133">
        <v>12.1</v>
      </c>
      <c r="AG89" s="203"/>
      <c r="AH89" s="133">
        <v>12.1</v>
      </c>
      <c r="AI89" s="203"/>
      <c r="AJ89" s="133">
        <v>12.1</v>
      </c>
      <c r="AK89" s="275"/>
      <c r="AL89" s="146">
        <f>N89+P89+R89+T89+V89+X89+Z89+AB89+AD89+AF89+AH89+AJ89</f>
        <v>124.89999999999996</v>
      </c>
      <c r="AM89" s="193"/>
    </row>
    <row r="90" spans="1:41" ht="12.75" customHeight="1" x14ac:dyDescent="0.2">
      <c r="A90" s="16"/>
      <c r="B90" s="17"/>
      <c r="D90" s="18"/>
      <c r="F90" s="43"/>
      <c r="G90" s="44"/>
      <c r="H90" s="45"/>
      <c r="I90" s="14" t="s">
        <v>13</v>
      </c>
      <c r="J90" s="14"/>
      <c r="K90" s="15" t="s">
        <v>14</v>
      </c>
      <c r="L90" s="15" t="s">
        <v>222</v>
      </c>
      <c r="M90" s="15" t="s">
        <v>243</v>
      </c>
      <c r="N90" s="133"/>
      <c r="O90" s="204"/>
      <c r="P90" s="133">
        <v>53.8</v>
      </c>
      <c r="Q90" s="204"/>
      <c r="R90" s="133">
        <v>53.8</v>
      </c>
      <c r="S90" s="204"/>
      <c r="T90" s="133">
        <v>113.3</v>
      </c>
      <c r="U90" s="204"/>
      <c r="V90" s="133"/>
      <c r="W90" s="204"/>
      <c r="X90" s="133"/>
      <c r="Y90" s="204"/>
      <c r="Z90" s="133"/>
      <c r="AA90" s="204"/>
      <c r="AB90" s="133"/>
      <c r="AC90" s="204"/>
      <c r="AD90" s="133"/>
      <c r="AE90" s="204"/>
      <c r="AF90" s="133"/>
      <c r="AG90" s="204"/>
      <c r="AH90" s="133"/>
      <c r="AI90" s="204"/>
      <c r="AJ90" s="133"/>
      <c r="AK90" s="222"/>
      <c r="AL90" s="146">
        <f>N90+P90+R90+T90+V90+X90+Z90+AB90+AD90+AF90+AH90+AJ90</f>
        <v>220.89999999999998</v>
      </c>
      <c r="AM90" s="194"/>
    </row>
    <row r="91" spans="1:41" ht="12.75" customHeight="1" thickBot="1" x14ac:dyDescent="0.25">
      <c r="A91" s="16"/>
      <c r="B91" s="17"/>
      <c r="D91" s="18"/>
      <c r="I91" s="48"/>
      <c r="J91" s="48"/>
      <c r="M91" s="53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41"/>
      <c r="AM91" s="142"/>
    </row>
    <row r="92" spans="1:41" ht="12.75" customHeight="1" thickBot="1" x14ac:dyDescent="0.25">
      <c r="A92" s="16"/>
      <c r="B92" s="17"/>
      <c r="D92" s="128"/>
      <c r="E92" s="127"/>
      <c r="F92" s="127"/>
      <c r="G92" s="127"/>
      <c r="H92" s="127"/>
      <c r="I92" s="127"/>
      <c r="J92" s="127"/>
      <c r="K92" s="127"/>
      <c r="L92" s="127"/>
      <c r="M92" s="127"/>
      <c r="N92" s="218">
        <f>O87+O75+N73</f>
        <v>601.70000000000005</v>
      </c>
      <c r="O92" s="219"/>
      <c r="P92" s="218">
        <f>Q87+Q75+P73</f>
        <v>627.69999999999993</v>
      </c>
      <c r="Q92" s="219"/>
      <c r="R92" s="218">
        <f>S87+S75+R73</f>
        <v>606.1</v>
      </c>
      <c r="S92" s="219"/>
      <c r="T92" s="218">
        <f>U87+U75+T73</f>
        <v>646.09999999999991</v>
      </c>
      <c r="U92" s="219"/>
      <c r="V92" s="218">
        <f>W87+W75+V73</f>
        <v>585.5</v>
      </c>
      <c r="W92" s="219"/>
      <c r="X92" s="218">
        <f>Y87+Y75+X73</f>
        <v>639.4</v>
      </c>
      <c r="Y92" s="219"/>
      <c r="Z92" s="218">
        <f>AA87+AA75+Z73</f>
        <v>639</v>
      </c>
      <c r="AA92" s="219"/>
      <c r="AB92" s="218">
        <f>AC87+AC75+AB73</f>
        <v>638.69999999999993</v>
      </c>
      <c r="AC92" s="219"/>
      <c r="AD92" s="218">
        <f>AE87+AE75+AD73</f>
        <v>638.39999999999986</v>
      </c>
      <c r="AE92" s="219"/>
      <c r="AF92" s="218">
        <f>AG87+AG75+AF73</f>
        <v>638.69999999999993</v>
      </c>
      <c r="AG92" s="219"/>
      <c r="AH92" s="218">
        <f>AI87+AI75+AH73</f>
        <v>630.29999999999995</v>
      </c>
      <c r="AI92" s="219"/>
      <c r="AJ92" s="218">
        <f>AK87+AK75+AJ73</f>
        <v>278.90000000000003</v>
      </c>
      <c r="AK92" s="280"/>
      <c r="AL92" s="196">
        <f>AM87+AM75+AL73</f>
        <v>7170.5</v>
      </c>
      <c r="AM92" s="197"/>
      <c r="AN92" s="136">
        <f>SUM(N92:AK92)</f>
        <v>7170.4999999999991</v>
      </c>
      <c r="AO92" s="145" t="str">
        <f>IF(AL92=AN92,"CORRECT","WRONG")</f>
        <v>CORRECT</v>
      </c>
    </row>
    <row r="93" spans="1:41" ht="12.75" customHeight="1" thickBot="1" x14ac:dyDescent="0.25">
      <c r="A93" s="16"/>
      <c r="B93" s="17"/>
      <c r="I93" s="48"/>
      <c r="J93" s="48"/>
      <c r="M93" s="53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41"/>
      <c r="AM93" s="142"/>
      <c r="AO93" s="145"/>
    </row>
    <row r="94" spans="1:41" ht="12.75" customHeight="1" x14ac:dyDescent="0.2">
      <c r="A94" s="16"/>
      <c r="B94" s="17"/>
      <c r="D94" s="49" t="s">
        <v>158</v>
      </c>
      <c r="E94" s="50"/>
      <c r="F94" s="51"/>
      <c r="G94" s="50"/>
      <c r="H94" s="52"/>
      <c r="I94" s="70"/>
      <c r="J94" s="70"/>
      <c r="K94" s="70"/>
      <c r="L94" s="70"/>
      <c r="M94" s="70"/>
      <c r="N94" s="220">
        <f>N97-N92</f>
        <v>85.599999999999909</v>
      </c>
      <c r="O94" s="221"/>
      <c r="P94" s="220">
        <f>P97-P92</f>
        <v>83.700000000000045</v>
      </c>
      <c r="Q94" s="221"/>
      <c r="R94" s="220">
        <f>R97-R92</f>
        <v>103.29999999999995</v>
      </c>
      <c r="S94" s="221"/>
      <c r="T94" s="220">
        <f>T97-T92</f>
        <v>96.500000000000114</v>
      </c>
      <c r="U94" s="221"/>
      <c r="V94" s="220">
        <f>V97-V92</f>
        <v>80.100000000000023</v>
      </c>
      <c r="W94" s="221"/>
      <c r="X94" s="220">
        <f>X97-X92</f>
        <v>80.600000000000023</v>
      </c>
      <c r="Y94" s="221"/>
      <c r="Z94" s="220">
        <f>Z97-Z92</f>
        <v>81</v>
      </c>
      <c r="AA94" s="221"/>
      <c r="AB94" s="220">
        <f>AB97-AB92</f>
        <v>81.300000000000068</v>
      </c>
      <c r="AC94" s="221"/>
      <c r="AD94" s="220">
        <f>AD97-AD92</f>
        <v>81.600000000000136</v>
      </c>
      <c r="AE94" s="221"/>
      <c r="AF94" s="220">
        <f>AF97-AF92</f>
        <v>81.300000000000068</v>
      </c>
      <c r="AG94" s="221"/>
      <c r="AH94" s="220">
        <f>AH97-AH92</f>
        <v>73.900000000000091</v>
      </c>
      <c r="AI94" s="221"/>
      <c r="AJ94" s="220">
        <f>AJ97-AJ92</f>
        <v>86.899999999999977</v>
      </c>
      <c r="AK94" s="289"/>
      <c r="AL94" s="198">
        <f>AL97-AL92</f>
        <v>1015.7999999999993</v>
      </c>
      <c r="AM94" s="199"/>
      <c r="AN94" s="291">
        <f>SUM(N94:AK95)</f>
        <v>1015.8000000000004</v>
      </c>
      <c r="AO94" s="287" t="str">
        <f>IF(AL94=AN94,"CORRECT","WRONG")</f>
        <v>CORRECT</v>
      </c>
    </row>
    <row r="95" spans="1:41" ht="12.75" customHeight="1" thickBot="1" x14ac:dyDescent="0.25">
      <c r="A95" s="16"/>
      <c r="B95" s="17"/>
      <c r="D95" s="55" t="s">
        <v>96</v>
      </c>
      <c r="E95" s="56"/>
      <c r="F95" s="57"/>
      <c r="G95" s="56"/>
      <c r="H95" s="58"/>
      <c r="I95" s="74"/>
      <c r="J95" s="74"/>
      <c r="K95" s="74"/>
      <c r="L95" s="74"/>
      <c r="M95" s="74"/>
      <c r="N95" s="222"/>
      <c r="O95" s="223"/>
      <c r="P95" s="222"/>
      <c r="Q95" s="223"/>
      <c r="R95" s="222"/>
      <c r="S95" s="223"/>
      <c r="T95" s="222"/>
      <c r="U95" s="223"/>
      <c r="V95" s="222"/>
      <c r="W95" s="223"/>
      <c r="X95" s="222"/>
      <c r="Y95" s="223"/>
      <c r="Z95" s="222"/>
      <c r="AA95" s="223"/>
      <c r="AB95" s="222"/>
      <c r="AC95" s="223"/>
      <c r="AD95" s="222"/>
      <c r="AE95" s="223"/>
      <c r="AF95" s="222"/>
      <c r="AG95" s="223"/>
      <c r="AH95" s="222"/>
      <c r="AI95" s="223"/>
      <c r="AJ95" s="222"/>
      <c r="AK95" s="290"/>
      <c r="AL95" s="200"/>
      <c r="AM95" s="201"/>
      <c r="AN95" s="292"/>
      <c r="AO95" s="287" t="str">
        <f>IF(AL95=AN95,"CORRECT","WRONG")</f>
        <v>CORRECT</v>
      </c>
    </row>
    <row r="96" spans="1:41" ht="12.75" customHeight="1" x14ac:dyDescent="0.2">
      <c r="A96" s="16"/>
      <c r="B96" s="17"/>
      <c r="I96" s="79"/>
      <c r="J96" s="79"/>
      <c r="M96" s="76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41"/>
      <c r="AM96" s="142"/>
    </row>
    <row r="97" spans="1:39" ht="12.75" customHeight="1" x14ac:dyDescent="0.2">
      <c r="A97" s="54"/>
      <c r="B97" s="129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224">
        <v>687.3</v>
      </c>
      <c r="O97" s="225"/>
      <c r="P97" s="224">
        <v>711.4</v>
      </c>
      <c r="Q97" s="225"/>
      <c r="R97" s="224">
        <v>709.4</v>
      </c>
      <c r="S97" s="225"/>
      <c r="T97" s="224">
        <v>742.6</v>
      </c>
      <c r="U97" s="225"/>
      <c r="V97" s="224">
        <v>665.6</v>
      </c>
      <c r="W97" s="225"/>
      <c r="X97" s="224">
        <v>720</v>
      </c>
      <c r="Y97" s="225"/>
      <c r="Z97" s="224">
        <v>720</v>
      </c>
      <c r="AA97" s="225"/>
      <c r="AB97" s="224">
        <v>720</v>
      </c>
      <c r="AC97" s="225"/>
      <c r="AD97" s="224">
        <v>720</v>
      </c>
      <c r="AE97" s="225"/>
      <c r="AF97" s="224">
        <v>720</v>
      </c>
      <c r="AG97" s="225"/>
      <c r="AH97" s="224">
        <v>704.2</v>
      </c>
      <c r="AI97" s="225"/>
      <c r="AJ97" s="224">
        <v>365.8</v>
      </c>
      <c r="AK97" s="288"/>
      <c r="AL97" s="196">
        <f>SUM(N97:AK97)</f>
        <v>8186.2999999999993</v>
      </c>
      <c r="AM97" s="197"/>
    </row>
    <row r="98" spans="1:39" ht="12.75" customHeight="1" thickBot="1" x14ac:dyDescent="0.25">
      <c r="I98" s="79"/>
      <c r="J98" s="79"/>
      <c r="M98" s="76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43"/>
      <c r="AM98" s="144"/>
    </row>
    <row r="99" spans="1:39" ht="12.75" customHeight="1" x14ac:dyDescent="0.2">
      <c r="I99" s="79"/>
      <c r="J99" s="79"/>
      <c r="M99" s="59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</row>
    <row r="100" spans="1:39" ht="12.75" customHeight="1" x14ac:dyDescent="0.2">
      <c r="B100" s="60" t="s">
        <v>159</v>
      </c>
      <c r="C100" s="61"/>
      <c r="D100" s="61"/>
      <c r="E100" s="61"/>
      <c r="F100" s="62"/>
      <c r="G100" s="61"/>
      <c r="H100" s="63"/>
      <c r="I100" s="14" t="s">
        <v>292</v>
      </c>
      <c r="J100" s="14"/>
      <c r="K100" s="15" t="s">
        <v>97</v>
      </c>
      <c r="L100" s="15"/>
      <c r="M100" s="121" t="s">
        <v>99</v>
      </c>
      <c r="N100" s="133"/>
      <c r="O100" s="217">
        <f>SUM(N100:N103)</f>
        <v>42.2</v>
      </c>
      <c r="P100" s="133"/>
      <c r="Q100" s="217">
        <f>SUM(P100:P103)</f>
        <v>17.399999999999999</v>
      </c>
      <c r="R100" s="133"/>
      <c r="S100" s="217">
        <f>SUM(R100:R103)</f>
        <v>15.3</v>
      </c>
      <c r="T100" s="133">
        <v>25.7</v>
      </c>
      <c r="U100" s="217">
        <f>SUM(T100:T103)</f>
        <v>36.9</v>
      </c>
      <c r="V100" s="133"/>
      <c r="W100" s="217">
        <f>SUM(V100:V103)</f>
        <v>92.1</v>
      </c>
      <c r="X100" s="133"/>
      <c r="Y100" s="217">
        <f>SUM(X100:X103)</f>
        <v>59.3</v>
      </c>
      <c r="Z100" s="133"/>
      <c r="AA100" s="217">
        <f>SUM(Z100:Z103)</f>
        <v>59.3</v>
      </c>
      <c r="AB100" s="133"/>
      <c r="AC100" s="217">
        <f>SUM(AB100:AB103)</f>
        <v>59.3</v>
      </c>
      <c r="AD100" s="133"/>
      <c r="AE100" s="217">
        <f>SUM(AD100:AD103)</f>
        <v>59.3</v>
      </c>
      <c r="AF100" s="133"/>
      <c r="AG100" s="217">
        <f>SUM(AF100:AF103)</f>
        <v>59.3</v>
      </c>
      <c r="AH100" s="133">
        <v>43.4</v>
      </c>
      <c r="AI100" s="217">
        <f>SUM(AH100:AH103)</f>
        <v>75.400000000000006</v>
      </c>
      <c r="AJ100" s="133">
        <v>87.9</v>
      </c>
      <c r="AK100" s="217">
        <f>SUM(AJ100:AJ103)</f>
        <v>285.7</v>
      </c>
      <c r="AL100" s="131">
        <f>N100+P100+R100+T100+V100+X100+Z100+AB100+AD100+AF100+AH100+AJ100</f>
        <v>157</v>
      </c>
      <c r="AM100" s="202">
        <f>SUM(AL100:AL103)</f>
        <v>861.5</v>
      </c>
    </row>
    <row r="101" spans="1:39" ht="12.75" customHeight="1" x14ac:dyDescent="0.2">
      <c r="B101" s="239" t="s">
        <v>107</v>
      </c>
      <c r="C101" s="240"/>
      <c r="D101" s="240"/>
      <c r="E101" s="64"/>
      <c r="F101" s="65"/>
      <c r="G101" s="66"/>
      <c r="H101" s="67"/>
      <c r="I101" s="14" t="s">
        <v>293</v>
      </c>
      <c r="J101" s="14"/>
      <c r="K101" s="15" t="s">
        <v>98</v>
      </c>
      <c r="L101" s="15"/>
      <c r="M101" s="121" t="s">
        <v>100</v>
      </c>
      <c r="N101" s="133"/>
      <c r="O101" s="217"/>
      <c r="P101" s="133"/>
      <c r="Q101" s="217"/>
      <c r="R101" s="133"/>
      <c r="S101" s="217"/>
      <c r="T101" s="133">
        <v>8.8000000000000007</v>
      </c>
      <c r="U101" s="217"/>
      <c r="V101" s="133">
        <v>18</v>
      </c>
      <c r="W101" s="217"/>
      <c r="X101" s="133"/>
      <c r="Y101" s="217"/>
      <c r="Z101" s="133"/>
      <c r="AA101" s="217"/>
      <c r="AB101" s="133"/>
      <c r="AC101" s="217"/>
      <c r="AD101" s="133"/>
      <c r="AE101" s="217"/>
      <c r="AF101" s="133"/>
      <c r="AG101" s="217"/>
      <c r="AH101" s="133">
        <v>6.5</v>
      </c>
      <c r="AI101" s="217"/>
      <c r="AJ101" s="133">
        <v>4.0999999999999996</v>
      </c>
      <c r="AK101" s="217"/>
      <c r="AL101" s="131">
        <f>N101+P101+R101+T101+V101+X101+Z101+AB101+AD101+AF101+AH101+AJ101</f>
        <v>37.4</v>
      </c>
      <c r="AM101" s="203"/>
    </row>
    <row r="102" spans="1:39" x14ac:dyDescent="0.2">
      <c r="B102" s="68"/>
      <c r="I102" s="14" t="s">
        <v>294</v>
      </c>
      <c r="J102" s="14"/>
      <c r="K102" s="15" t="s">
        <v>296</v>
      </c>
      <c r="N102" s="133">
        <v>42.2</v>
      </c>
      <c r="O102" s="217"/>
      <c r="P102" s="133">
        <v>17.399999999999999</v>
      </c>
      <c r="Q102" s="217"/>
      <c r="R102" s="133">
        <v>15.3</v>
      </c>
      <c r="S102" s="217"/>
      <c r="T102" s="133">
        <v>2.4</v>
      </c>
      <c r="U102" s="217"/>
      <c r="V102" s="133">
        <v>74.099999999999994</v>
      </c>
      <c r="W102" s="217"/>
      <c r="X102" s="133"/>
      <c r="Y102" s="217"/>
      <c r="Z102" s="133"/>
      <c r="AA102" s="217"/>
      <c r="AB102" s="133"/>
      <c r="AC102" s="217"/>
      <c r="AD102" s="133"/>
      <c r="AE102" s="217"/>
      <c r="AF102" s="133"/>
      <c r="AG102" s="217"/>
      <c r="AH102" s="133"/>
      <c r="AI102" s="217"/>
      <c r="AJ102" s="133">
        <v>193.7</v>
      </c>
      <c r="AK102" s="217"/>
      <c r="AL102" s="131">
        <f>N102+P102+R102+T102+V102+X102+Z102+AB102+AD102+AF102+AH102+AJ102</f>
        <v>345.1</v>
      </c>
      <c r="AM102" s="203"/>
    </row>
    <row r="103" spans="1:39" x14ac:dyDescent="0.2">
      <c r="I103" s="14" t="s">
        <v>295</v>
      </c>
      <c r="J103" s="14"/>
      <c r="K103" s="15" t="s">
        <v>297</v>
      </c>
      <c r="N103" s="133"/>
      <c r="O103" s="217"/>
      <c r="P103" s="133"/>
      <c r="Q103" s="217"/>
      <c r="R103" s="133"/>
      <c r="S103" s="217"/>
      <c r="T103" s="133"/>
      <c r="U103" s="217"/>
      <c r="V103" s="133"/>
      <c r="W103" s="217"/>
      <c r="X103" s="133">
        <v>59.3</v>
      </c>
      <c r="Y103" s="217"/>
      <c r="Z103" s="133">
        <v>59.3</v>
      </c>
      <c r="AA103" s="217"/>
      <c r="AB103" s="133">
        <v>59.3</v>
      </c>
      <c r="AC103" s="217"/>
      <c r="AD103" s="133">
        <v>59.3</v>
      </c>
      <c r="AE103" s="217"/>
      <c r="AF103" s="133">
        <v>59.3</v>
      </c>
      <c r="AG103" s="217"/>
      <c r="AH103" s="133">
        <v>25.5</v>
      </c>
      <c r="AI103" s="217"/>
      <c r="AJ103" s="133"/>
      <c r="AK103" s="217"/>
      <c r="AL103" s="131">
        <f>N103+P103+R103+T103+V103+X103+Z103+AB103+AD103+AF103+AH103+AJ103</f>
        <v>322</v>
      </c>
      <c r="AM103" s="204"/>
    </row>
    <row r="104" spans="1:39" x14ac:dyDescent="0.2">
      <c r="I104" s="79"/>
      <c r="J104" s="79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</row>
    <row r="105" spans="1:39" x14ac:dyDescent="0.2">
      <c r="I105" s="81"/>
      <c r="J105" s="81"/>
      <c r="K105" s="59"/>
      <c r="L105" s="59"/>
      <c r="M105" s="59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</row>
    <row r="106" spans="1:39" x14ac:dyDescent="0.2">
      <c r="A106" s="60" t="s">
        <v>160</v>
      </c>
      <c r="B106" s="69"/>
      <c r="C106" s="69"/>
      <c r="D106" s="69"/>
      <c r="E106" s="69"/>
      <c r="F106" s="62"/>
      <c r="G106" s="69"/>
      <c r="H106" s="70"/>
      <c r="I106" s="82">
        <v>1</v>
      </c>
      <c r="J106" s="82"/>
      <c r="K106" s="15" t="s">
        <v>102</v>
      </c>
      <c r="L106" s="15"/>
      <c r="M106" s="15" t="s">
        <v>105</v>
      </c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</row>
    <row r="107" spans="1:39" ht="12.75" customHeight="1" x14ac:dyDescent="0.2">
      <c r="A107" s="71" t="s">
        <v>101</v>
      </c>
      <c r="B107" s="4"/>
      <c r="C107" s="4"/>
      <c r="D107" s="4"/>
      <c r="E107" s="4"/>
      <c r="I107" s="82">
        <v>2</v>
      </c>
      <c r="J107" s="82"/>
      <c r="K107" s="15" t="s">
        <v>103</v>
      </c>
      <c r="L107" s="15"/>
      <c r="M107" s="15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</row>
    <row r="108" spans="1:39" x14ac:dyDescent="0.2">
      <c r="A108" s="71"/>
      <c r="B108" s="4"/>
      <c r="C108" s="4"/>
      <c r="D108" s="4"/>
      <c r="E108" s="4"/>
      <c r="I108" s="82">
        <v>3</v>
      </c>
      <c r="J108" s="82"/>
      <c r="K108" s="15" t="s">
        <v>244</v>
      </c>
      <c r="L108" s="15"/>
      <c r="M108" s="15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</row>
    <row r="109" spans="1:39" x14ac:dyDescent="0.2">
      <c r="A109" s="72"/>
      <c r="B109" s="73"/>
      <c r="C109" s="73"/>
      <c r="D109" s="73"/>
      <c r="E109" s="73"/>
      <c r="F109" s="65"/>
      <c r="G109" s="73"/>
      <c r="H109" s="74"/>
      <c r="I109" s="82">
        <v>4</v>
      </c>
      <c r="J109" s="82"/>
      <c r="K109" s="15" t="s">
        <v>104</v>
      </c>
      <c r="L109" s="15"/>
      <c r="M109" s="15" t="s">
        <v>106</v>
      </c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</row>
    <row r="110" spans="1:39" x14ac:dyDescent="0.2"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</row>
    <row r="111" spans="1:39" x14ac:dyDescent="0.2">
      <c r="A111" s="285" t="s">
        <v>298</v>
      </c>
      <c r="B111" s="285"/>
      <c r="C111" s="285"/>
      <c r="D111" s="285"/>
      <c r="E111" s="285"/>
      <c r="F111" s="285"/>
      <c r="G111" s="285"/>
      <c r="H111" s="285"/>
      <c r="I111" s="286"/>
      <c r="J111" s="286"/>
      <c r="K111" s="286"/>
      <c r="N111" s="195">
        <f>N97+O100</f>
        <v>729.5</v>
      </c>
      <c r="O111" s="195"/>
      <c r="P111" s="195">
        <f>P97+Q100</f>
        <v>728.8</v>
      </c>
      <c r="Q111" s="195"/>
      <c r="R111" s="195">
        <f>R97+S100</f>
        <v>724.69999999999993</v>
      </c>
      <c r="S111" s="195"/>
      <c r="T111" s="195">
        <f>T97+U100</f>
        <v>779.5</v>
      </c>
      <c r="U111" s="195"/>
      <c r="V111" s="195">
        <f>V97+W100</f>
        <v>757.7</v>
      </c>
      <c r="W111" s="195"/>
      <c r="X111" s="195">
        <f>X97+Y100</f>
        <v>779.3</v>
      </c>
      <c r="Y111" s="195"/>
      <c r="Z111" s="195">
        <f>Z97+AA100</f>
        <v>779.3</v>
      </c>
      <c r="AA111" s="195"/>
      <c r="AB111" s="195">
        <f>AB97+AC100</f>
        <v>779.3</v>
      </c>
      <c r="AC111" s="195"/>
      <c r="AD111" s="195">
        <f>AD97+AE100</f>
        <v>779.3</v>
      </c>
      <c r="AE111" s="195"/>
      <c r="AF111" s="195">
        <f>AF97+AG100</f>
        <v>779.3</v>
      </c>
      <c r="AG111" s="195"/>
      <c r="AH111" s="195">
        <f>AH97+AI100</f>
        <v>779.6</v>
      </c>
      <c r="AI111" s="195"/>
      <c r="AJ111" s="195">
        <f>AJ97+AK100</f>
        <v>651.5</v>
      </c>
      <c r="AK111" s="195"/>
      <c r="AL111" s="195">
        <f>AM100+AL97</f>
        <v>9047.7999999999993</v>
      </c>
      <c r="AM111" s="195"/>
    </row>
    <row r="112" spans="1:39" x14ac:dyDescent="0.2">
      <c r="A112" s="285" t="s">
        <v>299</v>
      </c>
      <c r="B112" s="285"/>
      <c r="C112" s="285"/>
      <c r="D112" s="285"/>
      <c r="E112" s="285"/>
      <c r="F112" s="285"/>
      <c r="G112" s="285"/>
      <c r="H112" s="285"/>
      <c r="I112" s="286"/>
      <c r="J112" s="286"/>
      <c r="K112" s="286"/>
      <c r="N112" s="195">
        <v>729.5</v>
      </c>
      <c r="O112" s="195"/>
      <c r="P112" s="195">
        <v>728.8</v>
      </c>
      <c r="Q112" s="195"/>
      <c r="R112" s="195">
        <v>724.7</v>
      </c>
      <c r="S112" s="195"/>
      <c r="T112" s="195">
        <v>779.5</v>
      </c>
      <c r="U112" s="195"/>
      <c r="V112" s="195">
        <v>757.7</v>
      </c>
      <c r="W112" s="195"/>
      <c r="X112" s="195">
        <v>779.3</v>
      </c>
      <c r="Y112" s="195"/>
      <c r="Z112" s="195">
        <v>779.3</v>
      </c>
      <c r="AA112" s="195"/>
      <c r="AB112" s="195">
        <v>779.3</v>
      </c>
      <c r="AC112" s="195"/>
      <c r="AD112" s="195">
        <v>779.3</v>
      </c>
      <c r="AE112" s="195"/>
      <c r="AF112" s="195">
        <v>779.3</v>
      </c>
      <c r="AG112" s="195"/>
      <c r="AH112" s="195">
        <v>779.6</v>
      </c>
      <c r="AI112" s="195"/>
      <c r="AJ112" s="195">
        <v>651.5</v>
      </c>
      <c r="AK112" s="195"/>
      <c r="AL112" s="195">
        <f>SUM(N112:AK112)</f>
        <v>9047.8000000000011</v>
      </c>
      <c r="AM112" s="195"/>
    </row>
    <row r="113" spans="1:49" x14ac:dyDescent="0.2">
      <c r="A113" s="285" t="s">
        <v>300</v>
      </c>
      <c r="B113" s="285"/>
      <c r="C113" s="285"/>
      <c r="D113" s="285"/>
      <c r="E113" s="285"/>
      <c r="F113" s="285"/>
      <c r="G113" s="285"/>
      <c r="H113" s="285"/>
      <c r="I113" s="286"/>
      <c r="J113" s="286"/>
      <c r="K113" s="286"/>
      <c r="N113" s="195" t="str">
        <f>IF(N111=N112,"CORRECT","WRONG")</f>
        <v>CORRECT</v>
      </c>
      <c r="O113" s="195"/>
      <c r="P113" s="195" t="str">
        <f>IF(P111=P112,"CORRECT","WRONG")</f>
        <v>CORRECT</v>
      </c>
      <c r="Q113" s="195"/>
      <c r="R113" s="195" t="str">
        <f>IF(R111=R112,"CORRECT","WRONG")</f>
        <v>CORRECT</v>
      </c>
      <c r="S113" s="195"/>
      <c r="T113" s="195" t="str">
        <f>IF(T111=T112,"CORRECT","WRONG")</f>
        <v>CORRECT</v>
      </c>
      <c r="U113" s="195"/>
      <c r="V113" s="195" t="str">
        <f>IF(V111=V112,"CORRECT","WRONG")</f>
        <v>CORRECT</v>
      </c>
      <c r="W113" s="195"/>
      <c r="X113" s="195" t="str">
        <f>IF(X111=X112,"CORRECT","WRONG")</f>
        <v>CORRECT</v>
      </c>
      <c r="Y113" s="195"/>
      <c r="Z113" s="195" t="str">
        <f>IF(Z111=Z112,"CORRECT","WRONG")</f>
        <v>CORRECT</v>
      </c>
      <c r="AA113" s="195"/>
      <c r="AB113" s="195" t="str">
        <f>IF(AB111=AB112,"CORRECT","WRONG")</f>
        <v>CORRECT</v>
      </c>
      <c r="AC113" s="195"/>
      <c r="AD113" s="195" t="str">
        <f>IF(AD111=AD112,"CORRECT","WRONG")</f>
        <v>CORRECT</v>
      </c>
      <c r="AE113" s="195"/>
      <c r="AF113" s="195" t="str">
        <f>IF(AF111=AF112,"CORRECT","WRONG")</f>
        <v>CORRECT</v>
      </c>
      <c r="AG113" s="195"/>
      <c r="AH113" s="195" t="str">
        <f>IF(AH111=AH112,"CORRECT","WRONG")</f>
        <v>CORRECT</v>
      </c>
      <c r="AI113" s="195"/>
      <c r="AJ113" s="195" t="str">
        <f>IF(AJ111=AJ112,"CORRECT","WRONG")</f>
        <v>CORRECT</v>
      </c>
      <c r="AK113" s="195"/>
      <c r="AL113" s="195" t="str">
        <f>IF(AL111=AL112,"CORRECT","WRONG")</f>
        <v>CORRECT</v>
      </c>
      <c r="AM113" s="195"/>
    </row>
    <row r="115" spans="1:49" x14ac:dyDescent="0.2">
      <c r="A115" s="75" t="s">
        <v>61</v>
      </c>
    </row>
    <row r="117" spans="1:49" x14ac:dyDescent="0.2">
      <c r="A117" s="172" t="s">
        <v>318</v>
      </c>
      <c r="N117" s="189">
        <f>SUMIF(J4:J68,"PEB",N4:N68)</f>
        <v>0</v>
      </c>
      <c r="O117" s="189"/>
      <c r="P117" s="189">
        <f>SUMIF(J4:J68,"PEB",P4:P68)</f>
        <v>0</v>
      </c>
      <c r="Q117" s="189"/>
      <c r="R117" s="189">
        <f>SUMIF(J4:J68,"PEB",R4:R68)</f>
        <v>0</v>
      </c>
      <c r="S117" s="189"/>
      <c r="T117" s="189">
        <f>SUMIF(J4:J68,"PEB",T4:T68)+T87</f>
        <v>402.4</v>
      </c>
      <c r="U117" s="189"/>
      <c r="V117" s="189">
        <f>SUMIF(J4:J68,"PEB",V4:V68)+V87</f>
        <v>500.2</v>
      </c>
      <c r="W117" s="189"/>
      <c r="X117" s="189">
        <f>SUMIF(J4:J68,"PEB",X4:X68)+X87</f>
        <v>561.1</v>
      </c>
      <c r="Y117" s="189"/>
      <c r="Z117" s="189">
        <f>SUMIF(J4:J68,"PEB",Z4:Z68)+Z87</f>
        <v>560.69999999999993</v>
      </c>
      <c r="AA117" s="189"/>
      <c r="AB117" s="189">
        <f>SUMIF(J4:J68,"PEB",AB4:AB68)+AB87</f>
        <v>560.69999999999993</v>
      </c>
      <c r="AC117" s="189"/>
      <c r="AD117" s="189">
        <f>SUMIF(J4:J68,"PEB",AD4:AD68)+AD87</f>
        <v>560.69999999999993</v>
      </c>
      <c r="AE117" s="189"/>
      <c r="AF117" s="189">
        <f>SUMIF(J4:J68,"PEB",AF4:AF68)+AF87</f>
        <v>560.69999999999993</v>
      </c>
      <c r="AG117" s="189"/>
      <c r="AH117" s="189">
        <f>SUMIF(J4:J68,"PEB",AH4:AH68)+AH87</f>
        <v>540.20000000000005</v>
      </c>
      <c r="AI117" s="189"/>
      <c r="AJ117" s="189">
        <f>SUMIF(J4:J68,"PEB",AJ4:AJ68)+AJ87</f>
        <v>0</v>
      </c>
      <c r="AK117" s="189"/>
      <c r="AL117" s="191">
        <f>SUMIF(J4:J68,"PEB",AL4:AL68)+AL87-N87-P87-R87</f>
        <v>4246.7</v>
      </c>
      <c r="AM117" s="191"/>
      <c r="AN117" s="189">
        <f>SUMIF(J4:J68,"PEB",AN4:AN68)+AN87</f>
        <v>0</v>
      </c>
      <c r="AO117" s="189"/>
      <c r="AP117" s="189">
        <f>SUMIF(J4:J68,"PEB",AP4:AP68)+AP87</f>
        <v>0</v>
      </c>
      <c r="AQ117" s="189"/>
      <c r="AR117" s="189">
        <f>SUMIF(J4:J68,"PEB",AR4:AR68)+AR87</f>
        <v>0</v>
      </c>
      <c r="AS117" s="189"/>
      <c r="AT117" s="189">
        <f>SUMIF(J4:J68,"PEB",AT4:AT68)+AT87</f>
        <v>0</v>
      </c>
      <c r="AU117" s="189"/>
      <c r="AV117" s="189">
        <f>SUMIF(J4:J68,"PEB",AV4:AV68)+AV87</f>
        <v>0</v>
      </c>
      <c r="AW117" s="189"/>
    </row>
    <row r="119" spans="1:49" x14ac:dyDescent="0.2">
      <c r="N119" s="189">
        <f>SUM(N117:AI117)</f>
        <v>4246.6999999999989</v>
      </c>
      <c r="O119" s="301"/>
    </row>
  </sheetData>
  <mergeCells count="281">
    <mergeCell ref="S75:S85"/>
    <mergeCell ref="Q87:Q90"/>
    <mergeCell ref="S87:S90"/>
    <mergeCell ref="Q63:Q69"/>
    <mergeCell ref="S63:S69"/>
    <mergeCell ref="P73:Q73"/>
    <mergeCell ref="R73:S73"/>
    <mergeCell ref="P97:Q97"/>
    <mergeCell ref="R97:S97"/>
    <mergeCell ref="P92:Q92"/>
    <mergeCell ref="R92:S92"/>
    <mergeCell ref="P94:Q95"/>
    <mergeCell ref="R94:S95"/>
    <mergeCell ref="B101:D101"/>
    <mergeCell ref="A36:A37"/>
    <mergeCell ref="F76:H76"/>
    <mergeCell ref="F88:H88"/>
    <mergeCell ref="D45:D46"/>
    <mergeCell ref="L75:L84"/>
    <mergeCell ref="O23:O31"/>
    <mergeCell ref="O33:O40"/>
    <mergeCell ref="P2:Q2"/>
    <mergeCell ref="Q4:Q7"/>
    <mergeCell ref="Q10:Q19"/>
    <mergeCell ref="Q43:Q50"/>
    <mergeCell ref="Q53:Q61"/>
    <mergeCell ref="Q33:Q40"/>
    <mergeCell ref="Q75:Q85"/>
    <mergeCell ref="Q100:Q103"/>
    <mergeCell ref="D1:H1"/>
    <mergeCell ref="A1:C1"/>
    <mergeCell ref="A46:B47"/>
    <mergeCell ref="I75:I77"/>
    <mergeCell ref="L10:L11"/>
    <mergeCell ref="M10:M11"/>
    <mergeCell ref="I47:I48"/>
    <mergeCell ref="K47:K48"/>
    <mergeCell ref="L47:L48"/>
    <mergeCell ref="M47:M48"/>
    <mergeCell ref="O43:O50"/>
    <mergeCell ref="O53:O61"/>
    <mergeCell ref="O63:O69"/>
    <mergeCell ref="O75:O85"/>
    <mergeCell ref="O87:O90"/>
    <mergeCell ref="N92:O92"/>
    <mergeCell ref="V2:W2"/>
    <mergeCell ref="W4:W7"/>
    <mergeCell ref="D25:D26"/>
    <mergeCell ref="D32:D33"/>
    <mergeCell ref="N2:O2"/>
    <mergeCell ref="O4:O7"/>
    <mergeCell ref="O10:O19"/>
    <mergeCell ref="T2:U2"/>
    <mergeCell ref="U4:U7"/>
    <mergeCell ref="U10:U19"/>
    <mergeCell ref="Q23:Q31"/>
    <mergeCell ref="S23:S31"/>
    <mergeCell ref="R2:S2"/>
    <mergeCell ref="S4:S7"/>
    <mergeCell ref="S10:S19"/>
    <mergeCell ref="S33:S40"/>
    <mergeCell ref="S43:S50"/>
    <mergeCell ref="S53:S61"/>
    <mergeCell ref="U87:U90"/>
    <mergeCell ref="T92:U92"/>
    <mergeCell ref="W10:W19"/>
    <mergeCell ref="W23:W31"/>
    <mergeCell ref="W33:W40"/>
    <mergeCell ref="W43:W50"/>
    <mergeCell ref="W53:W61"/>
    <mergeCell ref="W63:W69"/>
    <mergeCell ref="W75:W85"/>
    <mergeCell ref="W87:W90"/>
    <mergeCell ref="U23:U31"/>
    <mergeCell ref="U33:U40"/>
    <mergeCell ref="U43:U50"/>
    <mergeCell ref="U53:U61"/>
    <mergeCell ref="U63:U69"/>
    <mergeCell ref="U75:U85"/>
    <mergeCell ref="V92:W92"/>
    <mergeCell ref="X2:Y2"/>
    <mergeCell ref="Y4:Y7"/>
    <mergeCell ref="Y10:Y19"/>
    <mergeCell ref="Y23:Y31"/>
    <mergeCell ref="Y33:Y40"/>
    <mergeCell ref="Y43:Y50"/>
    <mergeCell ref="Y53:Y61"/>
    <mergeCell ref="Y63:Y69"/>
    <mergeCell ref="Y75:Y85"/>
    <mergeCell ref="Y87:Y90"/>
    <mergeCell ref="X92:Y92"/>
    <mergeCell ref="Z2:AA2"/>
    <mergeCell ref="AA4:AA7"/>
    <mergeCell ref="AA10:AA19"/>
    <mergeCell ref="AA23:AA31"/>
    <mergeCell ref="AA33:AA40"/>
    <mergeCell ref="AA43:AA50"/>
    <mergeCell ref="AA53:AA61"/>
    <mergeCell ref="AA63:AA69"/>
    <mergeCell ref="AA75:AA85"/>
    <mergeCell ref="AA87:AA90"/>
    <mergeCell ref="Z92:AA92"/>
    <mergeCell ref="AB2:AC2"/>
    <mergeCell ref="AC4:AC7"/>
    <mergeCell ref="AC10:AC19"/>
    <mergeCell ref="AC23:AC31"/>
    <mergeCell ref="AC33:AC40"/>
    <mergeCell ref="AC43:AC50"/>
    <mergeCell ref="AC53:AC61"/>
    <mergeCell ref="AE10:AE19"/>
    <mergeCell ref="AG10:AG19"/>
    <mergeCell ref="AI10:AI19"/>
    <mergeCell ref="AM10:AM19"/>
    <mergeCell ref="AE23:AE31"/>
    <mergeCell ref="AG23:AG31"/>
    <mergeCell ref="AI23:AI31"/>
    <mergeCell ref="AM23:AM31"/>
    <mergeCell ref="AD2:AE2"/>
    <mergeCell ref="AF2:AG2"/>
    <mergeCell ref="AH2:AI2"/>
    <mergeCell ref="AL2:AM2"/>
    <mergeCell ref="AE4:AE7"/>
    <mergeCell ref="AG4:AG7"/>
    <mergeCell ref="AI4:AI7"/>
    <mergeCell ref="AM4:AM7"/>
    <mergeCell ref="AC75:AC85"/>
    <mergeCell ref="AE75:AE85"/>
    <mergeCell ref="AE33:AE40"/>
    <mergeCell ref="AG33:AG40"/>
    <mergeCell ref="AI33:AI40"/>
    <mergeCell ref="AK75:AK85"/>
    <mergeCell ref="AJ73:AK73"/>
    <mergeCell ref="AL73:AM73"/>
    <mergeCell ref="AM63:AM69"/>
    <mergeCell ref="AG75:AG85"/>
    <mergeCell ref="AI75:AI85"/>
    <mergeCell ref="AM75:AM85"/>
    <mergeCell ref="AM33:AM40"/>
    <mergeCell ref="AM53:AM61"/>
    <mergeCell ref="AE43:AE50"/>
    <mergeCell ref="AG43:AG50"/>
    <mergeCell ref="AI43:AI50"/>
    <mergeCell ref="AM43:AM50"/>
    <mergeCell ref="AK43:AK50"/>
    <mergeCell ref="AE53:AE61"/>
    <mergeCell ref="AG53:AG61"/>
    <mergeCell ref="AI53:AI61"/>
    <mergeCell ref="AK53:AK61"/>
    <mergeCell ref="AK63:AK69"/>
    <mergeCell ref="AJ92:AK92"/>
    <mergeCell ref="AC87:AC90"/>
    <mergeCell ref="AE87:AE90"/>
    <mergeCell ref="AG87:AG90"/>
    <mergeCell ref="AM87:AM90"/>
    <mergeCell ref="AL1:AM1"/>
    <mergeCell ref="N1:AK1"/>
    <mergeCell ref="AJ2:AK2"/>
    <mergeCell ref="AK4:AK7"/>
    <mergeCell ref="AK10:AK19"/>
    <mergeCell ref="AK23:AK31"/>
    <mergeCell ref="AK33:AK40"/>
    <mergeCell ref="AL92:AM92"/>
    <mergeCell ref="AK87:AK90"/>
    <mergeCell ref="AC63:AC69"/>
    <mergeCell ref="AE63:AE69"/>
    <mergeCell ref="AG63:AG69"/>
    <mergeCell ref="AI63:AI69"/>
    <mergeCell ref="AI87:AI90"/>
    <mergeCell ref="AB92:AC92"/>
    <mergeCell ref="AD92:AE92"/>
    <mergeCell ref="AF92:AG92"/>
    <mergeCell ref="O100:O103"/>
    <mergeCell ref="U100:U103"/>
    <mergeCell ref="W100:W103"/>
    <mergeCell ref="Y100:Y103"/>
    <mergeCell ref="AB97:AC97"/>
    <mergeCell ref="AH94:AI95"/>
    <mergeCell ref="AA100:AA103"/>
    <mergeCell ref="AC100:AC103"/>
    <mergeCell ref="AE100:AE103"/>
    <mergeCell ref="N97:O97"/>
    <mergeCell ref="T97:U97"/>
    <mergeCell ref="V97:W97"/>
    <mergeCell ref="X97:Y97"/>
    <mergeCell ref="Z97:AA97"/>
    <mergeCell ref="N94:O95"/>
    <mergeCell ref="T94:U95"/>
    <mergeCell ref="V94:W95"/>
    <mergeCell ref="X94:Y95"/>
    <mergeCell ref="S100:S103"/>
    <mergeCell ref="AH92:AI92"/>
    <mergeCell ref="AD113:AE113"/>
    <mergeCell ref="AL111:AM111"/>
    <mergeCell ref="N73:O73"/>
    <mergeCell ref="T73:U73"/>
    <mergeCell ref="V73:W73"/>
    <mergeCell ref="X73:Y73"/>
    <mergeCell ref="Z73:AA73"/>
    <mergeCell ref="AB73:AC73"/>
    <mergeCell ref="AD73:AE73"/>
    <mergeCell ref="V111:W111"/>
    <mergeCell ref="X111:Y111"/>
    <mergeCell ref="Z111:AA111"/>
    <mergeCell ref="AB111:AC111"/>
    <mergeCell ref="AH73:AI73"/>
    <mergeCell ref="AD111:AE111"/>
    <mergeCell ref="AF111:AG111"/>
    <mergeCell ref="AH111:AI111"/>
    <mergeCell ref="AG100:AG103"/>
    <mergeCell ref="AI100:AI103"/>
    <mergeCell ref="AF97:AG97"/>
    <mergeCell ref="AH97:AI97"/>
    <mergeCell ref="AL97:AM97"/>
    <mergeCell ref="N111:O111"/>
    <mergeCell ref="A112:H112"/>
    <mergeCell ref="I112:K112"/>
    <mergeCell ref="N112:O112"/>
    <mergeCell ref="T112:U112"/>
    <mergeCell ref="P112:Q112"/>
    <mergeCell ref="AF73:AG73"/>
    <mergeCell ref="V113:W113"/>
    <mergeCell ref="X113:Y113"/>
    <mergeCell ref="Z113:AA113"/>
    <mergeCell ref="AB113:AC113"/>
    <mergeCell ref="A113:H113"/>
    <mergeCell ref="I113:K113"/>
    <mergeCell ref="N113:O113"/>
    <mergeCell ref="T113:U113"/>
    <mergeCell ref="P113:Q113"/>
    <mergeCell ref="A111:H111"/>
    <mergeCell ref="I111:K111"/>
    <mergeCell ref="T111:U111"/>
    <mergeCell ref="P111:Q111"/>
    <mergeCell ref="R111:S111"/>
    <mergeCell ref="AD97:AE97"/>
    <mergeCell ref="Z94:AA95"/>
    <mergeCell ref="AB94:AC95"/>
    <mergeCell ref="AD94:AE95"/>
    <mergeCell ref="R112:S112"/>
    <mergeCell ref="V112:W112"/>
    <mergeCell ref="X112:Y112"/>
    <mergeCell ref="Z112:AA112"/>
    <mergeCell ref="AB112:AC112"/>
    <mergeCell ref="AL112:AM112"/>
    <mergeCell ref="R113:S113"/>
    <mergeCell ref="AF113:AG113"/>
    <mergeCell ref="AH113:AI113"/>
    <mergeCell ref="AJ113:AK113"/>
    <mergeCell ref="AL113:AM113"/>
    <mergeCell ref="AN94:AN95"/>
    <mergeCell ref="AO94:AO95"/>
    <mergeCell ref="AD112:AE112"/>
    <mergeCell ref="AF112:AG112"/>
    <mergeCell ref="AH112:AI112"/>
    <mergeCell ref="AJ112:AK112"/>
    <mergeCell ref="AJ97:AK97"/>
    <mergeCell ref="AJ111:AK111"/>
    <mergeCell ref="AK100:AK103"/>
    <mergeCell ref="AM100:AM103"/>
    <mergeCell ref="AJ94:AK95"/>
    <mergeCell ref="AF94:AG95"/>
    <mergeCell ref="AL94:AM95"/>
    <mergeCell ref="AT117:AU117"/>
    <mergeCell ref="AV117:AW117"/>
    <mergeCell ref="N119:O119"/>
    <mergeCell ref="AL117:AM117"/>
    <mergeCell ref="AN117:AO117"/>
    <mergeCell ref="AP117:AQ117"/>
    <mergeCell ref="AR117:AS117"/>
    <mergeCell ref="AD117:AE117"/>
    <mergeCell ref="AF117:AG117"/>
    <mergeCell ref="AH117:AI117"/>
    <mergeCell ref="N117:O117"/>
    <mergeCell ref="P117:Q117"/>
    <mergeCell ref="R117:S117"/>
    <mergeCell ref="T117:U117"/>
    <mergeCell ref="AJ117:AK117"/>
    <mergeCell ref="V117:W117"/>
    <mergeCell ref="X117:Y117"/>
    <mergeCell ref="Z117:AA117"/>
    <mergeCell ref="AB117:AC117"/>
  </mergeCells>
  <phoneticPr fontId="3" type="noConversion"/>
  <conditionalFormatting sqref="O100:O103">
    <cfRule type="cellIs" dxfId="13" priority="1" stopIfTrue="1" operator="equal">
      <formula>"WRONG"</formula>
    </cfRule>
  </conditionalFormatting>
  <conditionalFormatting sqref="AO92 N113:AK113">
    <cfRule type="cellIs" dxfId="12" priority="2" stopIfTrue="1" operator="equal">
      <formula>"WRONG"</formula>
    </cfRule>
  </conditionalFormatting>
  <printOptions horizontalCentered="1" verticalCentered="1"/>
  <pageMargins left="0.2" right="0.19685039370078741" top="0.47244094488188981" bottom="0.27559055118110237" header="0.19685039370078741" footer="0.12"/>
  <pageSetup paperSize="8" scale="77" orientation="landscape" r:id="rId1"/>
  <headerFooter alignWithMargins="0">
    <oddHeader>&amp;R&amp;"Arial,Bold"Découpage de la surface de plancher nette en sous-surfaces
selon la DIN 277</oddHeader>
    <oddFooter>&amp;L&amp;D&amp;R&amp;A</oddFooter>
  </headerFooter>
  <rowBreaks count="1" manualBreakCount="1">
    <brk id="2" max="3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W143"/>
  <sheetViews>
    <sheetView showZeros="0" zoomScale="115" zoomScaleNormal="115" zoomScaleSheetLayoutView="115" workbookViewId="0">
      <pane xSplit="9" ySplit="3" topLeftCell="Q78" activePane="bottomRight" state="frozenSplit"/>
      <selection activeCell="D1" sqref="D1:H1"/>
      <selection pane="topRight" activeCell="J1" sqref="J1"/>
      <selection pane="bottomLeft" activeCell="A4" sqref="A4"/>
      <selection pane="bottomRight" activeCell="X73" sqref="X73:Y73"/>
    </sheetView>
  </sheetViews>
  <sheetFormatPr defaultRowHeight="12.75" x14ac:dyDescent="0.2"/>
  <cols>
    <col min="1" max="1" width="4.7109375" style="2" customWidth="1"/>
    <col min="2" max="2" width="11.7109375" style="2" customWidth="1"/>
    <col min="3" max="3" width="3.28515625" style="2" customWidth="1"/>
    <col min="4" max="4" width="16.7109375" style="2" customWidth="1"/>
    <col min="5" max="5" width="3.85546875" style="2" customWidth="1"/>
    <col min="6" max="6" width="16.7109375" style="3" customWidth="1"/>
    <col min="7" max="7" width="3.42578125" style="4" customWidth="1"/>
    <col min="8" max="8" width="28.140625" style="5" customWidth="1"/>
    <col min="9" max="9" width="4" style="6" bestFit="1" customWidth="1"/>
    <col min="10" max="10" width="4" style="6" hidden="1" customWidth="1"/>
    <col min="11" max="11" width="39.7109375" style="7" customWidth="1"/>
    <col min="12" max="12" width="126.7109375" style="7" hidden="1" customWidth="1"/>
    <col min="13" max="13" width="100.28515625" style="7" hidden="1" customWidth="1"/>
    <col min="14" max="39" width="5" style="7" customWidth="1"/>
    <col min="40" max="41" width="6.7109375" style="7" customWidth="1"/>
    <col min="42" max="16384" width="9.140625" style="2"/>
  </cols>
  <sheetData>
    <row r="1" spans="1:41" s="77" customFormat="1" ht="36.75" customHeight="1" thickBot="1" x14ac:dyDescent="0.25">
      <c r="A1" s="259" t="s">
        <v>133</v>
      </c>
      <c r="B1" s="260"/>
      <c r="C1" s="260"/>
      <c r="D1" s="259" t="s">
        <v>134</v>
      </c>
      <c r="E1" s="260"/>
      <c r="F1" s="260"/>
      <c r="G1" s="260"/>
      <c r="H1" s="261"/>
      <c r="I1" s="1" t="s">
        <v>95</v>
      </c>
      <c r="J1" s="1"/>
      <c r="K1" s="1" t="s">
        <v>94</v>
      </c>
      <c r="L1" s="1" t="s">
        <v>271</v>
      </c>
      <c r="M1" s="1" t="s">
        <v>272</v>
      </c>
      <c r="N1" s="259" t="s">
        <v>284</v>
      </c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26" t="s">
        <v>291</v>
      </c>
      <c r="AO1" s="227"/>
    </row>
    <row r="2" spans="1:41" ht="13.5" thickBot="1" x14ac:dyDescent="0.25">
      <c r="N2" s="248">
        <v>-3</v>
      </c>
      <c r="O2" s="249"/>
      <c r="P2" s="271">
        <v>-2</v>
      </c>
      <c r="Q2" s="249"/>
      <c r="R2" s="248">
        <v>-1</v>
      </c>
      <c r="S2" s="249"/>
      <c r="T2" s="271" t="s">
        <v>301</v>
      </c>
      <c r="U2" s="249"/>
      <c r="V2" s="248">
        <v>1</v>
      </c>
      <c r="W2" s="249"/>
      <c r="X2" s="248">
        <v>2</v>
      </c>
      <c r="Y2" s="249"/>
      <c r="Z2" s="248">
        <v>3</v>
      </c>
      <c r="AA2" s="249"/>
      <c r="AB2" s="248">
        <v>4</v>
      </c>
      <c r="AC2" s="249"/>
      <c r="AD2" s="248">
        <v>5</v>
      </c>
      <c r="AE2" s="249"/>
      <c r="AF2" s="248">
        <v>6</v>
      </c>
      <c r="AG2" s="249"/>
      <c r="AH2" s="248">
        <v>7</v>
      </c>
      <c r="AI2" s="249"/>
      <c r="AJ2" s="248">
        <v>8</v>
      </c>
      <c r="AK2" s="276"/>
      <c r="AL2" s="248">
        <v>9</v>
      </c>
      <c r="AM2" s="276"/>
      <c r="AN2" s="228"/>
      <c r="AO2" s="229"/>
    </row>
    <row r="3" spans="1:41" ht="15" hidden="1" customHeight="1" x14ac:dyDescent="0.2">
      <c r="A3" s="8"/>
      <c r="B3" s="9"/>
      <c r="D3" s="10"/>
      <c r="F3" s="11"/>
      <c r="G3" s="12"/>
      <c r="H3" s="13"/>
      <c r="I3" s="14" t="s">
        <v>15</v>
      </c>
      <c r="J3" s="14"/>
      <c r="K3" s="15" t="s">
        <v>178</v>
      </c>
      <c r="L3" s="15" t="s">
        <v>252</v>
      </c>
      <c r="M3" s="15" t="s">
        <v>224</v>
      </c>
      <c r="AN3" s="137"/>
      <c r="AO3" s="138"/>
    </row>
    <row r="4" spans="1:41" ht="15" customHeight="1" x14ac:dyDescent="0.2">
      <c r="A4" s="16"/>
      <c r="B4" s="17"/>
      <c r="D4" s="18"/>
      <c r="F4" s="19"/>
      <c r="H4" s="90" t="s">
        <v>137</v>
      </c>
      <c r="I4" s="14" t="s">
        <v>16</v>
      </c>
      <c r="J4" s="14"/>
      <c r="K4" s="15" t="s">
        <v>30</v>
      </c>
      <c r="L4" s="78" t="s">
        <v>188</v>
      </c>
      <c r="M4" s="15" t="s">
        <v>263</v>
      </c>
      <c r="N4" s="131"/>
      <c r="O4" s="295"/>
      <c r="P4" s="131"/>
      <c r="Q4" s="295"/>
      <c r="R4" s="131"/>
      <c r="S4" s="250">
        <f>SUM(R4:R7)</f>
        <v>0</v>
      </c>
      <c r="T4" s="131"/>
      <c r="U4" s="250">
        <f>SUM(T4:T7)</f>
        <v>38.6</v>
      </c>
      <c r="V4" s="131"/>
      <c r="W4" s="202">
        <f>SUM(V4:V7)</f>
        <v>1355.2</v>
      </c>
      <c r="X4" s="131"/>
      <c r="Y4" s="250">
        <f>SUM(X4:X7)</f>
        <v>19</v>
      </c>
      <c r="Z4" s="131"/>
      <c r="AA4" s="250">
        <f>SUM(Z4:Z7)</f>
        <v>19</v>
      </c>
      <c r="AB4" s="131"/>
      <c r="AC4" s="250">
        <f>SUM(AB4:AB7)</f>
        <v>86.8</v>
      </c>
      <c r="AD4" s="131"/>
      <c r="AE4" s="250">
        <f>SUM(AD4:AD7)</f>
        <v>591.69999999999993</v>
      </c>
      <c r="AF4" s="131"/>
      <c r="AG4" s="250">
        <f>SUM(AF4:AF7)</f>
        <v>462</v>
      </c>
      <c r="AH4" s="131"/>
      <c r="AI4" s="250">
        <f>SUM(AH4:AH7)</f>
        <v>8.5</v>
      </c>
      <c r="AJ4" s="131"/>
      <c r="AK4" s="250">
        <f>SUM(AJ4:AJ7)</f>
        <v>20.6</v>
      </c>
      <c r="AL4" s="131"/>
      <c r="AM4" s="250">
        <f>SUM(AL4:AL7)</f>
        <v>0</v>
      </c>
      <c r="AN4" s="147">
        <f t="shared" ref="AN4:AN35" si="0">N4+P4+R4+T4+V4+X4+Z4+AB4+AD4+AF4+AH4+AJ4+AL4</f>
        <v>0</v>
      </c>
      <c r="AO4" s="230">
        <f>SUM(AN4:AN7)</f>
        <v>2601.3999999999996</v>
      </c>
    </row>
    <row r="5" spans="1:41" ht="15" customHeight="1" x14ac:dyDescent="0.2">
      <c r="A5" s="16"/>
      <c r="B5" s="17"/>
      <c r="D5" s="18"/>
      <c r="F5" s="19"/>
      <c r="H5" s="91"/>
      <c r="I5" s="14" t="s">
        <v>17</v>
      </c>
      <c r="J5" s="14" t="s">
        <v>319</v>
      </c>
      <c r="K5" s="15" t="s">
        <v>65</v>
      </c>
      <c r="L5" s="15" t="s">
        <v>189</v>
      </c>
      <c r="M5" s="15" t="s">
        <v>239</v>
      </c>
      <c r="N5" s="131"/>
      <c r="O5" s="296"/>
      <c r="P5" s="131"/>
      <c r="Q5" s="296"/>
      <c r="R5" s="131"/>
      <c r="S5" s="251"/>
      <c r="T5" s="131">
        <v>34</v>
      </c>
      <c r="U5" s="251"/>
      <c r="V5" s="131"/>
      <c r="W5" s="203"/>
      <c r="X5" s="131"/>
      <c r="Y5" s="251"/>
      <c r="Z5" s="131"/>
      <c r="AA5" s="251"/>
      <c r="AB5" s="131"/>
      <c r="AC5" s="251"/>
      <c r="AD5" s="131">
        <v>12.9</v>
      </c>
      <c r="AE5" s="251"/>
      <c r="AF5" s="131"/>
      <c r="AG5" s="251"/>
      <c r="AH5" s="131"/>
      <c r="AI5" s="251"/>
      <c r="AJ5" s="131"/>
      <c r="AK5" s="251"/>
      <c r="AL5" s="131"/>
      <c r="AM5" s="251"/>
      <c r="AN5" s="147">
        <f t="shared" si="0"/>
        <v>46.9</v>
      </c>
      <c r="AO5" s="231"/>
    </row>
    <row r="6" spans="1:41" ht="15" customHeight="1" x14ac:dyDescent="0.2">
      <c r="A6" s="16"/>
      <c r="B6" s="17"/>
      <c r="D6" s="18"/>
      <c r="F6" s="19"/>
      <c r="H6" s="91" t="s">
        <v>274</v>
      </c>
      <c r="I6" s="14" t="s">
        <v>18</v>
      </c>
      <c r="J6" s="14" t="s">
        <v>319</v>
      </c>
      <c r="K6" s="15" t="s">
        <v>176</v>
      </c>
      <c r="L6" s="78" t="s">
        <v>179</v>
      </c>
      <c r="M6" s="15" t="s">
        <v>279</v>
      </c>
      <c r="N6" s="131"/>
      <c r="O6" s="296"/>
      <c r="P6" s="131"/>
      <c r="Q6" s="296"/>
      <c r="R6" s="131"/>
      <c r="S6" s="251"/>
      <c r="T6" s="131"/>
      <c r="U6" s="251"/>
      <c r="V6" s="131"/>
      <c r="W6" s="203"/>
      <c r="X6" s="131"/>
      <c r="Y6" s="251"/>
      <c r="Z6" s="131"/>
      <c r="AA6" s="251"/>
      <c r="AB6" s="131">
        <v>57</v>
      </c>
      <c r="AC6" s="251"/>
      <c r="AD6" s="131"/>
      <c r="AE6" s="251"/>
      <c r="AF6" s="131"/>
      <c r="AG6" s="251"/>
      <c r="AH6" s="131"/>
      <c r="AI6" s="251"/>
      <c r="AJ6" s="131"/>
      <c r="AK6" s="251"/>
      <c r="AL6" s="131"/>
      <c r="AM6" s="251"/>
      <c r="AN6" s="147">
        <f t="shared" si="0"/>
        <v>57</v>
      </c>
      <c r="AO6" s="231"/>
    </row>
    <row r="7" spans="1:41" ht="15" customHeight="1" thickBot="1" x14ac:dyDescent="0.25">
      <c r="A7" s="16"/>
      <c r="B7" s="17"/>
      <c r="D7" s="18"/>
      <c r="F7" s="19"/>
      <c r="H7" s="92"/>
      <c r="I7" s="14" t="s">
        <v>19</v>
      </c>
      <c r="J7" s="14" t="s">
        <v>319</v>
      </c>
      <c r="K7" s="15" t="s">
        <v>66</v>
      </c>
      <c r="L7" s="15" t="s">
        <v>180</v>
      </c>
      <c r="M7" s="15" t="s">
        <v>282</v>
      </c>
      <c r="N7" s="131"/>
      <c r="O7" s="297"/>
      <c r="P7" s="131"/>
      <c r="Q7" s="297"/>
      <c r="R7" s="131"/>
      <c r="S7" s="252"/>
      <c r="T7" s="131">
        <v>4.5999999999999996</v>
      </c>
      <c r="U7" s="252"/>
      <c r="V7" s="133">
        <v>1355.2</v>
      </c>
      <c r="W7" s="204"/>
      <c r="X7" s="131">
        <v>19</v>
      </c>
      <c r="Y7" s="252"/>
      <c r="Z7" s="131">
        <v>19</v>
      </c>
      <c r="AA7" s="252"/>
      <c r="AB7" s="131">
        <v>29.8</v>
      </c>
      <c r="AC7" s="252"/>
      <c r="AD7" s="131">
        <v>578.79999999999995</v>
      </c>
      <c r="AE7" s="252"/>
      <c r="AF7" s="131">
        <v>462</v>
      </c>
      <c r="AG7" s="252"/>
      <c r="AH7" s="131">
        <v>8.5</v>
      </c>
      <c r="AI7" s="252"/>
      <c r="AJ7" s="131">
        <v>20.6</v>
      </c>
      <c r="AK7" s="252"/>
      <c r="AL7" s="131"/>
      <c r="AM7" s="252"/>
      <c r="AN7" s="147">
        <f t="shared" si="0"/>
        <v>2497.4999999999995</v>
      </c>
      <c r="AO7" s="232"/>
    </row>
    <row r="8" spans="1:41" ht="15" hidden="1" customHeight="1" x14ac:dyDescent="0.2">
      <c r="A8" s="16"/>
      <c r="B8" s="17"/>
      <c r="D8" s="18"/>
      <c r="F8" s="19"/>
      <c r="H8" s="20"/>
      <c r="I8" s="14" t="s">
        <v>27</v>
      </c>
      <c r="J8" s="14"/>
      <c r="K8" s="15" t="s">
        <v>67</v>
      </c>
      <c r="L8" s="15" t="s">
        <v>0</v>
      </c>
      <c r="M8" s="15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9">
        <f t="shared" si="0"/>
        <v>0</v>
      </c>
      <c r="AO8" s="140"/>
    </row>
    <row r="9" spans="1:41" ht="15" customHeight="1" thickBot="1" x14ac:dyDescent="0.25">
      <c r="A9" s="16"/>
      <c r="B9" s="17"/>
      <c r="D9" s="18"/>
      <c r="F9" s="19"/>
      <c r="I9" s="79"/>
      <c r="J9" s="79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9">
        <f t="shared" si="0"/>
        <v>0</v>
      </c>
      <c r="AO9" s="140"/>
    </row>
    <row r="10" spans="1:41" ht="15" customHeight="1" x14ac:dyDescent="0.2">
      <c r="A10" s="16"/>
      <c r="B10" s="17"/>
      <c r="D10" s="18"/>
      <c r="F10" s="19"/>
      <c r="H10" s="93" t="s">
        <v>138</v>
      </c>
      <c r="I10" s="87" t="s">
        <v>20</v>
      </c>
      <c r="J10" s="87" t="s">
        <v>319</v>
      </c>
      <c r="K10" s="85" t="s">
        <v>62</v>
      </c>
      <c r="L10" s="267" t="s">
        <v>181</v>
      </c>
      <c r="M10" s="256" t="s">
        <v>277</v>
      </c>
      <c r="N10" s="133"/>
      <c r="O10" s="202">
        <f>SUM(N10:N19)</f>
        <v>0</v>
      </c>
      <c r="P10" s="133"/>
      <c r="Q10" s="202">
        <f>SUM(P10:P19)</f>
        <v>0</v>
      </c>
      <c r="R10" s="133"/>
      <c r="S10" s="202">
        <f>SUM(R10:R19)</f>
        <v>23.2</v>
      </c>
      <c r="T10" s="133">
        <v>158.5</v>
      </c>
      <c r="U10" s="202">
        <f>SUM(T10:T19)</f>
        <v>215.6</v>
      </c>
      <c r="V10" s="133">
        <v>289.5</v>
      </c>
      <c r="W10" s="202">
        <f>SUM(V10:V19)</f>
        <v>425.6</v>
      </c>
      <c r="X10" s="133">
        <v>1795.3</v>
      </c>
      <c r="Y10" s="202">
        <f>SUM(X10:X19)</f>
        <v>2196.2999999999997</v>
      </c>
      <c r="Z10" s="133">
        <v>1862</v>
      </c>
      <c r="AA10" s="202">
        <f>SUM(Z10:Z19)</f>
        <v>2198.6999999999998</v>
      </c>
      <c r="AB10" s="133">
        <v>1566.4</v>
      </c>
      <c r="AC10" s="202">
        <f>SUM(AB10:AB19)</f>
        <v>1956.7000000000003</v>
      </c>
      <c r="AD10" s="133">
        <v>94.7</v>
      </c>
      <c r="AE10" s="202">
        <f>SUM(AD10:AD19)</f>
        <v>401.90000000000003</v>
      </c>
      <c r="AF10" s="133">
        <v>41.6</v>
      </c>
      <c r="AG10" s="202">
        <f>SUM(AF10:AF19)</f>
        <v>358.8</v>
      </c>
      <c r="AH10" s="133">
        <v>1008.9</v>
      </c>
      <c r="AI10" s="202">
        <f>SUM(AH10:AH19)</f>
        <v>1281.4000000000001</v>
      </c>
      <c r="AJ10" s="133">
        <v>544.4</v>
      </c>
      <c r="AK10" s="202">
        <f>SUM(AJ10:AJ19)</f>
        <v>706.30000000000007</v>
      </c>
      <c r="AL10" s="133"/>
      <c r="AM10" s="202">
        <f>SUM(AL10:AL19)</f>
        <v>0</v>
      </c>
      <c r="AN10" s="148">
        <f t="shared" si="0"/>
        <v>7361.3</v>
      </c>
      <c r="AO10" s="233">
        <f>SUM(AN10:AN19)</f>
        <v>9764.5</v>
      </c>
    </row>
    <row r="11" spans="1:41" ht="15" hidden="1" customHeight="1" x14ac:dyDescent="0.2">
      <c r="A11" s="16"/>
      <c r="B11" s="17"/>
      <c r="D11" s="18"/>
      <c r="F11" s="19"/>
      <c r="H11" s="94"/>
      <c r="I11" s="88"/>
      <c r="J11" s="88"/>
      <c r="K11" s="86"/>
      <c r="L11" s="258"/>
      <c r="M11" s="272"/>
      <c r="N11" s="133"/>
      <c r="O11" s="203"/>
      <c r="P11" s="133"/>
      <c r="Q11" s="203"/>
      <c r="R11" s="133"/>
      <c r="S11" s="203"/>
      <c r="T11" s="133"/>
      <c r="U11" s="203"/>
      <c r="V11" s="133"/>
      <c r="W11" s="203"/>
      <c r="X11" s="133"/>
      <c r="Y11" s="203"/>
      <c r="Z11" s="133"/>
      <c r="AA11" s="203"/>
      <c r="AB11" s="133"/>
      <c r="AC11" s="203"/>
      <c r="AD11" s="133"/>
      <c r="AE11" s="203"/>
      <c r="AF11" s="133"/>
      <c r="AG11" s="203"/>
      <c r="AH11" s="133"/>
      <c r="AI11" s="203"/>
      <c r="AJ11" s="133"/>
      <c r="AK11" s="203"/>
      <c r="AL11" s="133"/>
      <c r="AM11" s="203"/>
      <c r="AN11" s="148">
        <f t="shared" si="0"/>
        <v>0</v>
      </c>
      <c r="AO11" s="234"/>
    </row>
    <row r="12" spans="1:41" ht="15" customHeight="1" x14ac:dyDescent="0.2">
      <c r="A12" s="16"/>
      <c r="B12" s="17"/>
      <c r="D12" s="18"/>
      <c r="F12" s="19"/>
      <c r="H12" s="95" t="s">
        <v>136</v>
      </c>
      <c r="I12" s="14" t="s">
        <v>21</v>
      </c>
      <c r="J12" s="87" t="s">
        <v>319</v>
      </c>
      <c r="K12" s="15" t="s">
        <v>302</v>
      </c>
      <c r="L12" s="80" t="s">
        <v>253</v>
      </c>
      <c r="M12" s="15" t="s">
        <v>225</v>
      </c>
      <c r="N12" s="133"/>
      <c r="O12" s="203"/>
      <c r="P12" s="133"/>
      <c r="Q12" s="203"/>
      <c r="R12" s="133"/>
      <c r="S12" s="203"/>
      <c r="T12" s="133"/>
      <c r="U12" s="203"/>
      <c r="V12" s="133"/>
      <c r="W12" s="203"/>
      <c r="X12" s="133">
        <v>77.099999999999994</v>
      </c>
      <c r="Y12" s="203"/>
      <c r="Z12" s="133"/>
      <c r="AA12" s="203"/>
      <c r="AB12" s="133"/>
      <c r="AC12" s="203"/>
      <c r="AD12" s="133"/>
      <c r="AE12" s="203"/>
      <c r="AF12" s="133"/>
      <c r="AG12" s="203"/>
      <c r="AH12" s="133"/>
      <c r="AI12" s="203"/>
      <c r="AJ12" s="133"/>
      <c r="AK12" s="203"/>
      <c r="AL12" s="133"/>
      <c r="AM12" s="203"/>
      <c r="AN12" s="148">
        <f t="shared" si="0"/>
        <v>77.099999999999994</v>
      </c>
      <c r="AO12" s="234"/>
    </row>
    <row r="13" spans="1:41" ht="15" customHeight="1" x14ac:dyDescent="0.2">
      <c r="A13" s="16"/>
      <c r="B13" s="17"/>
      <c r="D13" s="18"/>
      <c r="F13" s="19"/>
      <c r="H13" s="96"/>
      <c r="I13" s="89" t="s">
        <v>285</v>
      </c>
      <c r="J13" s="87" t="s">
        <v>319</v>
      </c>
      <c r="K13" s="15" t="s">
        <v>286</v>
      </c>
      <c r="L13" s="80" t="s">
        <v>182</v>
      </c>
      <c r="M13" s="15" t="s">
        <v>278</v>
      </c>
      <c r="N13" s="133"/>
      <c r="O13" s="203"/>
      <c r="P13" s="133"/>
      <c r="Q13" s="203"/>
      <c r="R13" s="133"/>
      <c r="S13" s="203"/>
      <c r="T13" s="133">
        <v>46.4</v>
      </c>
      <c r="U13" s="203"/>
      <c r="V13" s="133"/>
      <c r="W13" s="203"/>
      <c r="X13" s="133"/>
      <c r="Y13" s="203"/>
      <c r="Z13" s="133"/>
      <c r="AA13" s="203"/>
      <c r="AB13" s="133">
        <v>150.30000000000001</v>
      </c>
      <c r="AC13" s="203"/>
      <c r="AD13" s="133">
        <v>78.900000000000006</v>
      </c>
      <c r="AE13" s="203"/>
      <c r="AF13" s="133">
        <v>78.5</v>
      </c>
      <c r="AG13" s="203"/>
      <c r="AH13" s="133"/>
      <c r="AI13" s="203"/>
      <c r="AJ13" s="133">
        <v>124.2</v>
      </c>
      <c r="AK13" s="203"/>
      <c r="AL13" s="133"/>
      <c r="AM13" s="203"/>
      <c r="AN13" s="148">
        <f t="shared" si="0"/>
        <v>478.3</v>
      </c>
      <c r="AO13" s="234"/>
    </row>
    <row r="14" spans="1:41" ht="15" customHeight="1" x14ac:dyDescent="0.2">
      <c r="A14" s="16"/>
      <c r="B14" s="17"/>
      <c r="D14" s="18"/>
      <c r="F14" s="19"/>
      <c r="H14" s="96"/>
      <c r="I14" s="89" t="s">
        <v>303</v>
      </c>
      <c r="J14" s="87" t="s">
        <v>319</v>
      </c>
      <c r="K14" s="15" t="s">
        <v>287</v>
      </c>
      <c r="L14" s="80"/>
      <c r="M14" s="15"/>
      <c r="N14" s="133"/>
      <c r="O14" s="203"/>
      <c r="P14" s="133"/>
      <c r="Q14" s="203"/>
      <c r="R14" s="133"/>
      <c r="S14" s="203"/>
      <c r="T14" s="133"/>
      <c r="U14" s="203"/>
      <c r="V14" s="133"/>
      <c r="W14" s="203"/>
      <c r="X14" s="133">
        <v>272.3</v>
      </c>
      <c r="Y14" s="203"/>
      <c r="Z14" s="133">
        <v>271.60000000000002</v>
      </c>
      <c r="AA14" s="203"/>
      <c r="AB14" s="133">
        <v>31.2</v>
      </c>
      <c r="AC14" s="203"/>
      <c r="AD14" s="133"/>
      <c r="AE14" s="203"/>
      <c r="AF14" s="133"/>
      <c r="AG14" s="203"/>
      <c r="AH14" s="133">
        <v>160.30000000000001</v>
      </c>
      <c r="AI14" s="203"/>
      <c r="AJ14" s="133"/>
      <c r="AK14" s="203"/>
      <c r="AL14" s="133"/>
      <c r="AM14" s="203"/>
      <c r="AN14" s="148">
        <f t="shared" si="0"/>
        <v>735.40000000000009</v>
      </c>
      <c r="AO14" s="234"/>
    </row>
    <row r="15" spans="1:41" ht="15" customHeight="1" x14ac:dyDescent="0.2">
      <c r="A15" s="16"/>
      <c r="B15" s="17"/>
      <c r="D15" s="18"/>
      <c r="F15" s="19"/>
      <c r="H15" s="96"/>
      <c r="I15" s="14" t="s">
        <v>22</v>
      </c>
      <c r="J15" s="87" t="s">
        <v>319</v>
      </c>
      <c r="K15" s="15" t="s">
        <v>173</v>
      </c>
      <c r="L15" s="15" t="s">
        <v>63</v>
      </c>
      <c r="M15" s="15"/>
      <c r="N15" s="133"/>
      <c r="O15" s="203"/>
      <c r="P15" s="133"/>
      <c r="Q15" s="203"/>
      <c r="R15" s="133"/>
      <c r="S15" s="203"/>
      <c r="T15" s="133"/>
      <c r="U15" s="203"/>
      <c r="V15" s="133">
        <v>118</v>
      </c>
      <c r="W15" s="203"/>
      <c r="X15" s="133"/>
      <c r="Y15" s="203"/>
      <c r="Z15" s="133"/>
      <c r="AA15" s="203"/>
      <c r="AB15" s="133"/>
      <c r="AC15" s="203"/>
      <c r="AD15" s="133"/>
      <c r="AE15" s="203"/>
      <c r="AF15" s="133"/>
      <c r="AG15" s="203"/>
      <c r="AH15" s="133"/>
      <c r="AI15" s="203"/>
      <c r="AJ15" s="133"/>
      <c r="AK15" s="203"/>
      <c r="AL15" s="133"/>
      <c r="AM15" s="203"/>
      <c r="AN15" s="148">
        <f t="shared" si="0"/>
        <v>118</v>
      </c>
      <c r="AO15" s="234"/>
    </row>
    <row r="16" spans="1:41" ht="15" customHeight="1" x14ac:dyDescent="0.2">
      <c r="A16" s="16"/>
      <c r="B16" s="17"/>
      <c r="D16" s="18"/>
      <c r="F16" s="19"/>
      <c r="H16" s="96"/>
      <c r="I16" s="14" t="s">
        <v>23</v>
      </c>
      <c r="J16" s="14"/>
      <c r="K16" s="15" t="s">
        <v>174</v>
      </c>
      <c r="L16" s="15" t="s">
        <v>246</v>
      </c>
      <c r="M16" s="15" t="s">
        <v>247</v>
      </c>
      <c r="N16" s="133"/>
      <c r="O16" s="203"/>
      <c r="P16" s="133"/>
      <c r="Q16" s="203"/>
      <c r="R16" s="133"/>
      <c r="S16" s="203"/>
      <c r="T16" s="133"/>
      <c r="U16" s="203"/>
      <c r="V16" s="133"/>
      <c r="W16" s="203"/>
      <c r="X16" s="133"/>
      <c r="Y16" s="203"/>
      <c r="Z16" s="133"/>
      <c r="AA16" s="203"/>
      <c r="AB16" s="133"/>
      <c r="AC16" s="203"/>
      <c r="AD16" s="133"/>
      <c r="AE16" s="203"/>
      <c r="AF16" s="133"/>
      <c r="AG16" s="203"/>
      <c r="AH16" s="133"/>
      <c r="AI16" s="203"/>
      <c r="AJ16" s="133"/>
      <c r="AK16" s="203"/>
      <c r="AL16" s="133"/>
      <c r="AM16" s="203"/>
      <c r="AN16" s="148">
        <f t="shared" si="0"/>
        <v>0</v>
      </c>
      <c r="AO16" s="234"/>
    </row>
    <row r="17" spans="1:41" ht="15" customHeight="1" x14ac:dyDescent="0.2">
      <c r="A17" s="16"/>
      <c r="B17" s="17"/>
      <c r="D17" s="18"/>
      <c r="F17" s="19"/>
      <c r="H17" s="97" t="s">
        <v>61</v>
      </c>
      <c r="I17" s="14" t="s">
        <v>24</v>
      </c>
      <c r="J17" s="87" t="s">
        <v>319</v>
      </c>
      <c r="K17" s="15" t="s">
        <v>175</v>
      </c>
      <c r="L17" s="80" t="s">
        <v>187</v>
      </c>
      <c r="M17" s="15" t="s">
        <v>283</v>
      </c>
      <c r="N17" s="133"/>
      <c r="O17" s="203"/>
      <c r="P17" s="133"/>
      <c r="Q17" s="203"/>
      <c r="R17" s="133"/>
      <c r="S17" s="203"/>
      <c r="T17" s="133"/>
      <c r="U17" s="203"/>
      <c r="V17" s="133"/>
      <c r="W17" s="203"/>
      <c r="X17" s="133"/>
      <c r="Y17" s="203"/>
      <c r="Z17" s="133"/>
      <c r="AA17" s="203"/>
      <c r="AB17" s="133">
        <v>72.5</v>
      </c>
      <c r="AC17" s="203"/>
      <c r="AD17" s="133">
        <v>219.5</v>
      </c>
      <c r="AE17" s="203"/>
      <c r="AF17" s="133">
        <v>206.4</v>
      </c>
      <c r="AG17" s="203"/>
      <c r="AH17" s="133">
        <v>55.9</v>
      </c>
      <c r="AI17" s="203"/>
      <c r="AJ17" s="133"/>
      <c r="AK17" s="203"/>
      <c r="AL17" s="133"/>
      <c r="AM17" s="203"/>
      <c r="AN17" s="148">
        <f t="shared" si="0"/>
        <v>554.29999999999995</v>
      </c>
      <c r="AO17" s="234"/>
    </row>
    <row r="18" spans="1:41" ht="15" customHeight="1" x14ac:dyDescent="0.2">
      <c r="A18" s="16"/>
      <c r="B18" s="17"/>
      <c r="D18" s="18"/>
      <c r="F18" s="19"/>
      <c r="H18" s="96"/>
      <c r="I18" s="14" t="s">
        <v>25</v>
      </c>
      <c r="J18" s="87" t="s">
        <v>319</v>
      </c>
      <c r="K18" s="15" t="s">
        <v>77</v>
      </c>
      <c r="L18" s="15" t="s">
        <v>177</v>
      </c>
      <c r="M18" s="15" t="s">
        <v>268</v>
      </c>
      <c r="N18" s="133"/>
      <c r="O18" s="203"/>
      <c r="P18" s="133"/>
      <c r="Q18" s="203"/>
      <c r="R18" s="133">
        <v>23.2</v>
      </c>
      <c r="S18" s="203"/>
      <c r="T18" s="133">
        <v>10.7</v>
      </c>
      <c r="U18" s="203"/>
      <c r="V18" s="133"/>
      <c r="W18" s="203"/>
      <c r="X18" s="133"/>
      <c r="Y18" s="203"/>
      <c r="Z18" s="133"/>
      <c r="AA18" s="203"/>
      <c r="AB18" s="133">
        <v>53.9</v>
      </c>
      <c r="AC18" s="203"/>
      <c r="AD18" s="133"/>
      <c r="AE18" s="203"/>
      <c r="AF18" s="133"/>
      <c r="AG18" s="203"/>
      <c r="AH18" s="133">
        <v>25.1</v>
      </c>
      <c r="AI18" s="203"/>
      <c r="AJ18" s="133"/>
      <c r="AK18" s="203"/>
      <c r="AL18" s="133"/>
      <c r="AM18" s="203"/>
      <c r="AN18" s="148">
        <f t="shared" si="0"/>
        <v>112.9</v>
      </c>
      <c r="AO18" s="234"/>
    </row>
    <row r="19" spans="1:41" ht="15" customHeight="1" thickBot="1" x14ac:dyDescent="0.25">
      <c r="A19" s="16"/>
      <c r="B19" s="17"/>
      <c r="D19" s="18"/>
      <c r="F19" s="19"/>
      <c r="H19" s="98"/>
      <c r="I19" s="14" t="s">
        <v>26</v>
      </c>
      <c r="J19" s="14"/>
      <c r="K19" s="15" t="s">
        <v>78</v>
      </c>
      <c r="L19" s="15" t="s">
        <v>183</v>
      </c>
      <c r="M19" s="15" t="s">
        <v>264</v>
      </c>
      <c r="N19" s="133"/>
      <c r="O19" s="204"/>
      <c r="P19" s="133"/>
      <c r="Q19" s="204"/>
      <c r="R19" s="133"/>
      <c r="S19" s="204"/>
      <c r="T19" s="133"/>
      <c r="U19" s="204"/>
      <c r="V19" s="133">
        <v>18.100000000000001</v>
      </c>
      <c r="W19" s="204"/>
      <c r="X19" s="133">
        <v>51.6</v>
      </c>
      <c r="Y19" s="204"/>
      <c r="Z19" s="133">
        <v>65.099999999999994</v>
      </c>
      <c r="AA19" s="204"/>
      <c r="AB19" s="133">
        <v>82.4</v>
      </c>
      <c r="AC19" s="204"/>
      <c r="AD19" s="133">
        <v>8.8000000000000007</v>
      </c>
      <c r="AE19" s="204"/>
      <c r="AF19" s="133">
        <v>32.299999999999997</v>
      </c>
      <c r="AG19" s="204"/>
      <c r="AH19" s="133">
        <v>31.2</v>
      </c>
      <c r="AI19" s="204"/>
      <c r="AJ19" s="133">
        <v>37.700000000000003</v>
      </c>
      <c r="AK19" s="204"/>
      <c r="AL19" s="133"/>
      <c r="AM19" s="204"/>
      <c r="AN19" s="148">
        <f t="shared" si="0"/>
        <v>327.2</v>
      </c>
      <c r="AO19" s="235"/>
    </row>
    <row r="20" spans="1:41" ht="15" hidden="1" customHeight="1" x14ac:dyDescent="0.2">
      <c r="A20" s="16"/>
      <c r="B20" s="17"/>
      <c r="D20" s="18"/>
      <c r="F20" s="19"/>
      <c r="H20" s="20"/>
      <c r="I20" s="14" t="s">
        <v>61</v>
      </c>
      <c r="J20" s="14"/>
      <c r="K20" s="21" t="s">
        <v>61</v>
      </c>
      <c r="L20" s="15"/>
      <c r="M20" s="15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41">
        <f t="shared" si="0"/>
        <v>0</v>
      </c>
      <c r="AO20" s="142"/>
    </row>
    <row r="21" spans="1:41" ht="15" customHeight="1" thickBot="1" x14ac:dyDescent="0.25">
      <c r="A21" s="16"/>
      <c r="B21" s="17"/>
      <c r="D21" s="18"/>
      <c r="F21" s="19"/>
      <c r="I21" s="79"/>
      <c r="J21" s="79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41">
        <f t="shared" si="0"/>
        <v>0</v>
      </c>
      <c r="AO21" s="142"/>
    </row>
    <row r="22" spans="1:41" ht="15" hidden="1" customHeight="1" x14ac:dyDescent="0.2">
      <c r="A22" s="16"/>
      <c r="B22" s="17"/>
      <c r="D22" s="18"/>
      <c r="F22" s="19"/>
      <c r="H22" s="13"/>
      <c r="I22" s="14" t="s">
        <v>31</v>
      </c>
      <c r="J22" s="14"/>
      <c r="K22" s="22" t="s">
        <v>185</v>
      </c>
      <c r="L22" s="80" t="s">
        <v>184</v>
      </c>
      <c r="M22" s="15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41">
        <f t="shared" si="0"/>
        <v>0</v>
      </c>
      <c r="AO22" s="142"/>
    </row>
    <row r="23" spans="1:41" ht="15" customHeight="1" x14ac:dyDescent="0.2">
      <c r="A23" s="16"/>
      <c r="B23" s="17"/>
      <c r="D23" s="18"/>
      <c r="F23" s="19"/>
      <c r="H23" s="99" t="s">
        <v>139</v>
      </c>
      <c r="I23" s="14" t="s">
        <v>32</v>
      </c>
      <c r="J23" s="14"/>
      <c r="K23" s="22" t="s">
        <v>68</v>
      </c>
      <c r="L23" s="15" t="s">
        <v>126</v>
      </c>
      <c r="M23" s="121" t="s">
        <v>240</v>
      </c>
      <c r="N23" s="133"/>
      <c r="O23" s="253"/>
      <c r="P23" s="133"/>
      <c r="Q23" s="253"/>
      <c r="R23" s="133"/>
      <c r="S23" s="253"/>
      <c r="T23" s="133">
        <v>717.6</v>
      </c>
      <c r="U23" s="202">
        <f>SUM(T23:T31)</f>
        <v>717.6</v>
      </c>
      <c r="V23" s="133">
        <v>48.9</v>
      </c>
      <c r="W23" s="202">
        <f>SUM(V23:V31)</f>
        <v>354.09999999999997</v>
      </c>
      <c r="X23" s="133"/>
      <c r="Y23" s="253"/>
      <c r="Z23" s="133"/>
      <c r="AA23" s="253"/>
      <c r="AB23" s="133"/>
      <c r="AC23" s="253"/>
      <c r="AD23" s="133"/>
      <c r="AE23" s="253">
        <f>SUM(AD23:AD31)</f>
        <v>48.5</v>
      </c>
      <c r="AF23" s="133"/>
      <c r="AG23" s="253">
        <f>SUM(AF23:AF31)</f>
        <v>49.5</v>
      </c>
      <c r="AH23" s="133"/>
      <c r="AI23" s="253">
        <f>SUM(AH23:AH31)</f>
        <v>0</v>
      </c>
      <c r="AJ23" s="133"/>
      <c r="AK23" s="253">
        <f>SUM(AJ23:AJ31)</f>
        <v>0</v>
      </c>
      <c r="AL23" s="133"/>
      <c r="AM23" s="277"/>
      <c r="AN23" s="149">
        <f t="shared" si="0"/>
        <v>766.5</v>
      </c>
      <c r="AO23" s="298">
        <f>SUM(AN23:AN31)</f>
        <v>1169.7</v>
      </c>
    </row>
    <row r="24" spans="1:41" ht="15" hidden="1" customHeight="1" x14ac:dyDescent="0.2">
      <c r="A24" s="16"/>
      <c r="B24" s="17"/>
      <c r="D24" s="31" t="s">
        <v>157</v>
      </c>
      <c r="F24" s="19"/>
      <c r="H24" s="100"/>
      <c r="I24" s="14" t="s">
        <v>33</v>
      </c>
      <c r="J24" s="14"/>
      <c r="K24" s="22" t="s">
        <v>69</v>
      </c>
      <c r="L24" s="15" t="s">
        <v>108</v>
      </c>
      <c r="M24" s="121"/>
      <c r="N24" s="133"/>
      <c r="O24" s="254"/>
      <c r="P24" s="133"/>
      <c r="Q24" s="254"/>
      <c r="R24" s="133"/>
      <c r="S24" s="254"/>
      <c r="T24" s="133"/>
      <c r="U24" s="203"/>
      <c r="V24" s="133"/>
      <c r="W24" s="203"/>
      <c r="X24" s="133"/>
      <c r="Y24" s="254"/>
      <c r="Z24" s="133"/>
      <c r="AA24" s="254"/>
      <c r="AB24" s="133"/>
      <c r="AC24" s="254"/>
      <c r="AD24" s="133"/>
      <c r="AE24" s="254"/>
      <c r="AF24" s="133"/>
      <c r="AG24" s="254"/>
      <c r="AH24" s="133"/>
      <c r="AI24" s="254"/>
      <c r="AJ24" s="133"/>
      <c r="AK24" s="254"/>
      <c r="AL24" s="133"/>
      <c r="AM24" s="278"/>
      <c r="AN24" s="149">
        <f t="shared" si="0"/>
        <v>0</v>
      </c>
      <c r="AO24" s="299"/>
    </row>
    <row r="25" spans="1:41" ht="15" hidden="1" customHeight="1" x14ac:dyDescent="0.2">
      <c r="A25" s="16"/>
      <c r="B25" s="17"/>
      <c r="D25" s="246" t="s">
        <v>131</v>
      </c>
      <c r="F25" s="19"/>
      <c r="H25" s="100"/>
      <c r="I25" s="14" t="s">
        <v>34</v>
      </c>
      <c r="J25" s="14"/>
      <c r="K25" s="23" t="s">
        <v>88</v>
      </c>
      <c r="L25" s="15" t="s">
        <v>109</v>
      </c>
      <c r="M25" s="121"/>
      <c r="N25" s="133"/>
      <c r="O25" s="254"/>
      <c r="P25" s="133"/>
      <c r="Q25" s="254"/>
      <c r="R25" s="133"/>
      <c r="S25" s="254"/>
      <c r="T25" s="133"/>
      <c r="U25" s="203"/>
      <c r="V25" s="133"/>
      <c r="W25" s="203"/>
      <c r="X25" s="133"/>
      <c r="Y25" s="254"/>
      <c r="Z25" s="133"/>
      <c r="AA25" s="254"/>
      <c r="AB25" s="133"/>
      <c r="AC25" s="254"/>
      <c r="AD25" s="133"/>
      <c r="AE25" s="254"/>
      <c r="AF25" s="133"/>
      <c r="AG25" s="254"/>
      <c r="AH25" s="133"/>
      <c r="AI25" s="254"/>
      <c r="AJ25" s="133"/>
      <c r="AK25" s="254"/>
      <c r="AL25" s="133"/>
      <c r="AM25" s="278"/>
      <c r="AN25" s="149">
        <f t="shared" si="0"/>
        <v>0</v>
      </c>
      <c r="AO25" s="299"/>
    </row>
    <row r="26" spans="1:41" ht="15" hidden="1" customHeight="1" x14ac:dyDescent="0.2">
      <c r="A26" s="16"/>
      <c r="B26" s="17"/>
      <c r="D26" s="247"/>
      <c r="F26" s="19"/>
      <c r="H26" s="101"/>
      <c r="I26" s="14" t="s">
        <v>35</v>
      </c>
      <c r="J26" s="14"/>
      <c r="K26" s="22" t="s">
        <v>70</v>
      </c>
      <c r="L26" s="15" t="s">
        <v>110</v>
      </c>
      <c r="M26" s="121"/>
      <c r="N26" s="133"/>
      <c r="O26" s="254"/>
      <c r="P26" s="133"/>
      <c r="Q26" s="254"/>
      <c r="R26" s="133"/>
      <c r="S26" s="254"/>
      <c r="T26" s="133"/>
      <c r="U26" s="203"/>
      <c r="V26" s="133"/>
      <c r="W26" s="203"/>
      <c r="X26" s="133"/>
      <c r="Y26" s="254"/>
      <c r="Z26" s="133"/>
      <c r="AA26" s="254"/>
      <c r="AB26" s="133"/>
      <c r="AC26" s="254"/>
      <c r="AD26" s="133"/>
      <c r="AE26" s="254"/>
      <c r="AF26" s="133"/>
      <c r="AG26" s="254"/>
      <c r="AH26" s="133"/>
      <c r="AI26" s="254"/>
      <c r="AJ26" s="133"/>
      <c r="AK26" s="254"/>
      <c r="AL26" s="133"/>
      <c r="AM26" s="278"/>
      <c r="AN26" s="149">
        <f t="shared" si="0"/>
        <v>0</v>
      </c>
      <c r="AO26" s="299"/>
    </row>
    <row r="27" spans="1:41" ht="15" hidden="1" customHeight="1" x14ac:dyDescent="0.2">
      <c r="A27" s="16"/>
      <c r="B27" s="17"/>
      <c r="D27" s="18"/>
      <c r="F27" s="19"/>
      <c r="H27" s="101"/>
      <c r="I27" s="14" t="s">
        <v>36</v>
      </c>
      <c r="J27" s="14"/>
      <c r="K27" s="22" t="s">
        <v>71</v>
      </c>
      <c r="L27" s="15" t="s">
        <v>125</v>
      </c>
      <c r="M27" s="121"/>
      <c r="N27" s="133"/>
      <c r="O27" s="254"/>
      <c r="P27" s="133"/>
      <c r="Q27" s="254"/>
      <c r="R27" s="133"/>
      <c r="S27" s="254"/>
      <c r="T27" s="133"/>
      <c r="U27" s="203"/>
      <c r="V27" s="133"/>
      <c r="W27" s="203"/>
      <c r="X27" s="133"/>
      <c r="Y27" s="254"/>
      <c r="Z27" s="133"/>
      <c r="AA27" s="254"/>
      <c r="AB27" s="133"/>
      <c r="AC27" s="254"/>
      <c r="AD27" s="133"/>
      <c r="AE27" s="254"/>
      <c r="AF27" s="133"/>
      <c r="AG27" s="254"/>
      <c r="AH27" s="133"/>
      <c r="AI27" s="254"/>
      <c r="AJ27" s="133"/>
      <c r="AK27" s="254"/>
      <c r="AL27" s="133"/>
      <c r="AM27" s="278"/>
      <c r="AN27" s="149">
        <f t="shared" si="0"/>
        <v>0</v>
      </c>
      <c r="AO27" s="299"/>
    </row>
    <row r="28" spans="1:41" ht="15" hidden="1" customHeight="1" x14ac:dyDescent="0.2">
      <c r="A28" s="16"/>
      <c r="B28" s="17"/>
      <c r="D28" s="18"/>
      <c r="F28" s="19"/>
      <c r="H28" s="101"/>
      <c r="I28" s="14" t="s">
        <v>37</v>
      </c>
      <c r="J28" s="14"/>
      <c r="K28" s="22" t="s">
        <v>72</v>
      </c>
      <c r="L28" s="15" t="s">
        <v>111</v>
      </c>
      <c r="M28" s="121"/>
      <c r="N28" s="133"/>
      <c r="O28" s="254"/>
      <c r="P28" s="133"/>
      <c r="Q28" s="254"/>
      <c r="R28" s="133"/>
      <c r="S28" s="254"/>
      <c r="T28" s="133"/>
      <c r="U28" s="203"/>
      <c r="V28" s="133"/>
      <c r="W28" s="203"/>
      <c r="X28" s="133"/>
      <c r="Y28" s="254"/>
      <c r="Z28" s="133"/>
      <c r="AA28" s="254"/>
      <c r="AB28" s="133"/>
      <c r="AC28" s="254"/>
      <c r="AD28" s="133"/>
      <c r="AE28" s="254"/>
      <c r="AF28" s="133"/>
      <c r="AG28" s="254"/>
      <c r="AH28" s="133"/>
      <c r="AI28" s="254"/>
      <c r="AJ28" s="133"/>
      <c r="AK28" s="254"/>
      <c r="AL28" s="133"/>
      <c r="AM28" s="278"/>
      <c r="AN28" s="149">
        <f t="shared" si="0"/>
        <v>0</v>
      </c>
      <c r="AO28" s="299"/>
    </row>
    <row r="29" spans="1:41" ht="15" customHeight="1" x14ac:dyDescent="0.2">
      <c r="A29" s="16"/>
      <c r="B29" s="17"/>
      <c r="D29" s="18"/>
      <c r="F29" s="19"/>
      <c r="H29" s="100" t="s">
        <v>288</v>
      </c>
      <c r="I29" s="14" t="s">
        <v>28</v>
      </c>
      <c r="J29" s="87" t="s">
        <v>319</v>
      </c>
      <c r="K29" s="22" t="s">
        <v>73</v>
      </c>
      <c r="L29" s="15" t="s">
        <v>186</v>
      </c>
      <c r="M29" s="121" t="s">
        <v>226</v>
      </c>
      <c r="N29" s="133"/>
      <c r="O29" s="254"/>
      <c r="P29" s="133"/>
      <c r="Q29" s="254"/>
      <c r="R29" s="133"/>
      <c r="S29" s="254"/>
      <c r="T29" s="133"/>
      <c r="U29" s="203"/>
      <c r="V29" s="133">
        <v>305.2</v>
      </c>
      <c r="W29" s="203"/>
      <c r="X29" s="133"/>
      <c r="Y29" s="254"/>
      <c r="Z29" s="133"/>
      <c r="AA29" s="254"/>
      <c r="AB29" s="133"/>
      <c r="AC29" s="254"/>
      <c r="AD29" s="133"/>
      <c r="AE29" s="254"/>
      <c r="AF29" s="133"/>
      <c r="AG29" s="254"/>
      <c r="AH29" s="133"/>
      <c r="AI29" s="254"/>
      <c r="AJ29" s="133"/>
      <c r="AK29" s="254"/>
      <c r="AL29" s="133"/>
      <c r="AM29" s="278"/>
      <c r="AN29" s="149">
        <f t="shared" si="0"/>
        <v>305.2</v>
      </c>
      <c r="AO29" s="299"/>
    </row>
    <row r="30" spans="1:41" ht="15" hidden="1" customHeight="1" x14ac:dyDescent="0.2">
      <c r="A30" s="16"/>
      <c r="B30" s="17"/>
      <c r="D30" s="18"/>
      <c r="F30" s="19"/>
      <c r="H30" s="102"/>
      <c r="I30" s="14" t="s">
        <v>29</v>
      </c>
      <c r="J30" s="14"/>
      <c r="K30" s="22" t="s">
        <v>163</v>
      </c>
      <c r="L30" s="15" t="s">
        <v>112</v>
      </c>
      <c r="M30" s="121"/>
      <c r="N30" s="133"/>
      <c r="O30" s="254"/>
      <c r="P30" s="133"/>
      <c r="Q30" s="254"/>
      <c r="R30" s="133"/>
      <c r="S30" s="254"/>
      <c r="T30" s="133"/>
      <c r="U30" s="203"/>
      <c r="V30" s="133"/>
      <c r="W30" s="203"/>
      <c r="X30" s="133"/>
      <c r="Y30" s="254"/>
      <c r="Z30" s="133"/>
      <c r="AA30" s="254"/>
      <c r="AB30" s="133"/>
      <c r="AC30" s="254"/>
      <c r="AD30" s="133"/>
      <c r="AE30" s="254"/>
      <c r="AF30" s="133"/>
      <c r="AG30" s="254"/>
      <c r="AH30" s="133"/>
      <c r="AI30" s="254"/>
      <c r="AJ30" s="133"/>
      <c r="AK30" s="254"/>
      <c r="AL30" s="133"/>
      <c r="AM30" s="278"/>
      <c r="AN30" s="149">
        <f t="shared" si="0"/>
        <v>0</v>
      </c>
      <c r="AO30" s="299"/>
    </row>
    <row r="31" spans="1:41" ht="15" customHeight="1" thickBot="1" x14ac:dyDescent="0.25">
      <c r="A31" s="16"/>
      <c r="B31" s="17"/>
      <c r="D31" s="31" t="s">
        <v>157</v>
      </c>
      <c r="F31" s="19"/>
      <c r="H31" s="103" t="s">
        <v>289</v>
      </c>
      <c r="I31" s="14"/>
      <c r="J31" s="14"/>
      <c r="K31" s="22"/>
      <c r="L31" s="76"/>
      <c r="M31" s="76"/>
      <c r="N31" s="133"/>
      <c r="O31" s="255"/>
      <c r="P31" s="133"/>
      <c r="Q31" s="255"/>
      <c r="R31" s="133"/>
      <c r="S31" s="255"/>
      <c r="T31" s="133"/>
      <c r="U31" s="204"/>
      <c r="V31" s="133"/>
      <c r="W31" s="204"/>
      <c r="X31" s="133"/>
      <c r="Y31" s="255"/>
      <c r="Z31" s="133"/>
      <c r="AA31" s="255"/>
      <c r="AB31" s="133"/>
      <c r="AC31" s="255"/>
      <c r="AD31" s="133">
        <v>48.5</v>
      </c>
      <c r="AE31" s="255"/>
      <c r="AF31" s="133">
        <v>49.5</v>
      </c>
      <c r="AG31" s="255"/>
      <c r="AH31" s="133"/>
      <c r="AI31" s="255"/>
      <c r="AJ31" s="133"/>
      <c r="AK31" s="255"/>
      <c r="AL31" s="133"/>
      <c r="AM31" s="279"/>
      <c r="AN31" s="149">
        <f t="shared" si="0"/>
        <v>98</v>
      </c>
      <c r="AO31" s="300"/>
    </row>
    <row r="32" spans="1:41" ht="15" customHeight="1" thickBot="1" x14ac:dyDescent="0.25">
      <c r="A32" s="16"/>
      <c r="B32" s="17"/>
      <c r="D32" s="246" t="s">
        <v>131</v>
      </c>
      <c r="F32" s="19"/>
      <c r="I32" s="79"/>
      <c r="J32" s="79"/>
      <c r="K32" s="2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41">
        <f t="shared" si="0"/>
        <v>0</v>
      </c>
      <c r="AO32" s="142"/>
    </row>
    <row r="33" spans="1:41" ht="15" customHeight="1" x14ac:dyDescent="0.2">
      <c r="A33" s="16"/>
      <c r="B33" s="17"/>
      <c r="D33" s="247"/>
      <c r="F33" s="19"/>
      <c r="H33" s="104" t="s">
        <v>140</v>
      </c>
      <c r="I33" s="14" t="s">
        <v>38</v>
      </c>
      <c r="J33" s="14"/>
      <c r="K33" s="15" t="s">
        <v>79</v>
      </c>
      <c r="L33" s="15" t="s">
        <v>124</v>
      </c>
      <c r="M33" s="15" t="s">
        <v>265</v>
      </c>
      <c r="N33" s="133">
        <v>476.8</v>
      </c>
      <c r="O33" s="202">
        <f>SUM(N33:N40)</f>
        <v>1025.5999999999999</v>
      </c>
      <c r="P33" s="133">
        <v>244.5</v>
      </c>
      <c r="Q33" s="202">
        <f>SUM(P33:P40)</f>
        <v>279.8</v>
      </c>
      <c r="R33" s="133">
        <v>279.39999999999998</v>
      </c>
      <c r="S33" s="202">
        <f>SUM(R33:R40)</f>
        <v>279.39999999999998</v>
      </c>
      <c r="T33" s="133">
        <v>276.5</v>
      </c>
      <c r="U33" s="202">
        <f>SUM(T33:T40)</f>
        <v>460.90000000000003</v>
      </c>
      <c r="V33" s="133">
        <v>57.4</v>
      </c>
      <c r="W33" s="202">
        <f>SUM(V33:V40)</f>
        <v>69.7</v>
      </c>
      <c r="X33" s="133"/>
      <c r="Y33" s="202">
        <f>SUM(X33:X40)</f>
        <v>124.5</v>
      </c>
      <c r="Z33" s="133"/>
      <c r="AA33" s="202">
        <f>SUM(Z33:Z40)</f>
        <v>115.8</v>
      </c>
      <c r="AB33" s="133">
        <v>10.8</v>
      </c>
      <c r="AC33" s="202">
        <f>SUM(AB33:AB40)</f>
        <v>191.20000000000002</v>
      </c>
      <c r="AD33" s="133">
        <v>23.2</v>
      </c>
      <c r="AE33" s="202">
        <f>SUM(AD33:AD40)</f>
        <v>23.2</v>
      </c>
      <c r="AF33" s="133">
        <v>9.6</v>
      </c>
      <c r="AG33" s="202">
        <f>SUM(AF33:AF40)</f>
        <v>9.6</v>
      </c>
      <c r="AH33" s="133">
        <v>7.1</v>
      </c>
      <c r="AI33" s="202">
        <f>SUM(AH33:AH40)</f>
        <v>7.1</v>
      </c>
      <c r="AJ33" s="133">
        <v>6.6</v>
      </c>
      <c r="AK33" s="220">
        <f>SUM(AJ33:AJ40)</f>
        <v>15.2</v>
      </c>
      <c r="AL33" s="133"/>
      <c r="AM33" s="220">
        <f>SUM(AL33:AL40)</f>
        <v>0</v>
      </c>
      <c r="AN33" s="161">
        <f t="shared" si="0"/>
        <v>1391.8999999999996</v>
      </c>
      <c r="AO33" s="205">
        <f>SUM(AN33:AN40)</f>
        <v>2601.9999999999995</v>
      </c>
    </row>
    <row r="34" spans="1:41" ht="15" customHeight="1" x14ac:dyDescent="0.2">
      <c r="A34" s="16"/>
      <c r="B34" s="17"/>
      <c r="D34" s="18"/>
      <c r="F34" s="26" t="s">
        <v>153</v>
      </c>
      <c r="H34" s="105" t="s">
        <v>1</v>
      </c>
      <c r="I34" s="14" t="s">
        <v>39</v>
      </c>
      <c r="J34" s="14"/>
      <c r="K34" s="15" t="s">
        <v>200</v>
      </c>
      <c r="L34" s="15" t="s">
        <v>190</v>
      </c>
      <c r="M34" s="15" t="s">
        <v>80</v>
      </c>
      <c r="N34" s="133">
        <v>548.79999999999995</v>
      </c>
      <c r="O34" s="203"/>
      <c r="P34" s="133">
        <v>35.299999999999997</v>
      </c>
      <c r="Q34" s="203"/>
      <c r="R34" s="133"/>
      <c r="S34" s="203"/>
      <c r="T34" s="133"/>
      <c r="U34" s="203"/>
      <c r="V34" s="133"/>
      <c r="W34" s="203"/>
      <c r="X34" s="133">
        <v>124.5</v>
      </c>
      <c r="Y34" s="203"/>
      <c r="Z34" s="133">
        <v>115.8</v>
      </c>
      <c r="AA34" s="203"/>
      <c r="AB34" s="133">
        <v>180.4</v>
      </c>
      <c r="AC34" s="203"/>
      <c r="AD34" s="133"/>
      <c r="AE34" s="203"/>
      <c r="AF34" s="133"/>
      <c r="AG34" s="203"/>
      <c r="AH34" s="133"/>
      <c r="AI34" s="203"/>
      <c r="AJ34" s="133">
        <v>8.6</v>
      </c>
      <c r="AK34" s="275"/>
      <c r="AL34" s="133"/>
      <c r="AM34" s="275"/>
      <c r="AN34" s="150">
        <f t="shared" si="0"/>
        <v>1013.3999999999999</v>
      </c>
      <c r="AO34" s="206"/>
    </row>
    <row r="35" spans="1:41" ht="15" customHeight="1" x14ac:dyDescent="0.2">
      <c r="A35" s="16"/>
      <c r="B35" s="17"/>
      <c r="D35" s="18"/>
      <c r="F35" s="28" t="s">
        <v>132</v>
      </c>
      <c r="H35" s="106"/>
      <c r="I35" s="14" t="s">
        <v>40</v>
      </c>
      <c r="J35" s="14"/>
      <c r="K35" s="25" t="s">
        <v>193</v>
      </c>
      <c r="L35" s="15" t="s">
        <v>82</v>
      </c>
      <c r="M35" s="15" t="s">
        <v>81</v>
      </c>
      <c r="O35" s="203"/>
      <c r="Q35" s="203"/>
      <c r="R35" s="133"/>
      <c r="S35" s="203"/>
      <c r="T35" s="133">
        <v>52.1</v>
      </c>
      <c r="U35" s="203"/>
      <c r="V35" s="133">
        <v>12.3</v>
      </c>
      <c r="W35" s="203"/>
      <c r="X35" s="133"/>
      <c r="Y35" s="203"/>
      <c r="Z35" s="133"/>
      <c r="AA35" s="203"/>
      <c r="AB35" s="133"/>
      <c r="AC35" s="203"/>
      <c r="AD35" s="133"/>
      <c r="AE35" s="203"/>
      <c r="AF35" s="133"/>
      <c r="AG35" s="203"/>
      <c r="AH35" s="133"/>
      <c r="AI35" s="203"/>
      <c r="AJ35" s="133"/>
      <c r="AK35" s="275"/>
      <c r="AL35" s="133"/>
      <c r="AM35" s="275"/>
      <c r="AN35" s="150">
        <f t="shared" si="0"/>
        <v>64.400000000000006</v>
      </c>
      <c r="AO35" s="206"/>
    </row>
    <row r="36" spans="1:41" ht="15" customHeight="1" x14ac:dyDescent="0.2">
      <c r="A36" s="241" t="s">
        <v>61</v>
      </c>
      <c r="B36" s="17"/>
      <c r="D36" s="18"/>
      <c r="F36" s="19"/>
      <c r="H36" s="106"/>
      <c r="I36" s="14" t="s">
        <v>41</v>
      </c>
      <c r="J36" s="87" t="s">
        <v>319</v>
      </c>
      <c r="K36" s="25" t="s">
        <v>194</v>
      </c>
      <c r="L36" s="15" t="s">
        <v>254</v>
      </c>
      <c r="M36" s="15" t="s">
        <v>245</v>
      </c>
      <c r="N36" s="133"/>
      <c r="O36" s="203"/>
      <c r="P36" s="133"/>
      <c r="Q36" s="203"/>
      <c r="R36" s="133"/>
      <c r="S36" s="203"/>
      <c r="T36" s="133">
        <v>85.5</v>
      </c>
      <c r="U36" s="203"/>
      <c r="V36" s="133"/>
      <c r="W36" s="203"/>
      <c r="X36" s="133"/>
      <c r="Y36" s="203"/>
      <c r="Z36" s="133"/>
      <c r="AA36" s="203"/>
      <c r="AB36" s="133"/>
      <c r="AC36" s="203"/>
      <c r="AD36" s="133"/>
      <c r="AE36" s="203"/>
      <c r="AF36" s="133"/>
      <c r="AG36" s="203"/>
      <c r="AH36" s="133"/>
      <c r="AI36" s="203"/>
      <c r="AJ36" s="133"/>
      <c r="AK36" s="275"/>
      <c r="AL36" s="133"/>
      <c r="AM36" s="275"/>
      <c r="AN36" s="150">
        <f t="shared" ref="AN36:AN68" si="1">N36+P36+R36+T36+V36+X36+Z36+AB36+AD36+AF36+AH36+AJ36+AL36</f>
        <v>85.5</v>
      </c>
      <c r="AO36" s="206"/>
    </row>
    <row r="37" spans="1:41" ht="15" customHeight="1" x14ac:dyDescent="0.2">
      <c r="A37" s="242"/>
      <c r="B37" s="27"/>
      <c r="D37" s="18"/>
      <c r="F37" s="19"/>
      <c r="H37" s="106"/>
      <c r="I37" s="14" t="s">
        <v>42</v>
      </c>
      <c r="J37" s="87" t="s">
        <v>319</v>
      </c>
      <c r="K37" s="15" t="s">
        <v>164</v>
      </c>
      <c r="L37" s="15" t="s">
        <v>255</v>
      </c>
      <c r="M37" s="15" t="s">
        <v>227</v>
      </c>
      <c r="N37" s="133"/>
      <c r="O37" s="203"/>
      <c r="P37" s="133"/>
      <c r="Q37" s="203"/>
      <c r="R37" s="133"/>
      <c r="S37" s="203"/>
      <c r="T37" s="133">
        <v>46.8</v>
      </c>
      <c r="U37" s="203"/>
      <c r="V37" s="133"/>
      <c r="W37" s="203"/>
      <c r="X37" s="133"/>
      <c r="Y37" s="203"/>
      <c r="Z37" s="133"/>
      <c r="AA37" s="203"/>
      <c r="AB37" s="133"/>
      <c r="AC37" s="203"/>
      <c r="AD37" s="133"/>
      <c r="AE37" s="203"/>
      <c r="AF37" s="133"/>
      <c r="AG37" s="203"/>
      <c r="AH37" s="133"/>
      <c r="AI37" s="203"/>
      <c r="AJ37" s="133"/>
      <c r="AK37" s="275"/>
      <c r="AL37" s="133"/>
      <c r="AM37" s="275"/>
      <c r="AN37" s="150">
        <f t="shared" si="1"/>
        <v>46.8</v>
      </c>
      <c r="AO37" s="206"/>
    </row>
    <row r="38" spans="1:41" ht="15" hidden="1" customHeight="1" x14ac:dyDescent="0.2">
      <c r="A38" s="16"/>
      <c r="B38" s="17"/>
      <c r="D38" s="18"/>
      <c r="F38" s="19"/>
      <c r="H38" s="106"/>
      <c r="I38" s="14" t="s">
        <v>43</v>
      </c>
      <c r="J38" s="14"/>
      <c r="K38" s="15" t="s">
        <v>165</v>
      </c>
      <c r="L38" s="29" t="s">
        <v>195</v>
      </c>
      <c r="M38" s="15" t="s">
        <v>61</v>
      </c>
      <c r="N38" s="133"/>
      <c r="O38" s="203"/>
      <c r="P38" s="133"/>
      <c r="Q38" s="203"/>
      <c r="R38" s="133"/>
      <c r="S38" s="203"/>
      <c r="T38" s="133"/>
      <c r="U38" s="203"/>
      <c r="V38" s="133"/>
      <c r="W38" s="203"/>
      <c r="X38" s="133"/>
      <c r="Y38" s="203"/>
      <c r="Z38" s="133"/>
      <c r="AA38" s="203"/>
      <c r="AB38" s="133"/>
      <c r="AC38" s="203"/>
      <c r="AD38" s="133"/>
      <c r="AE38" s="203"/>
      <c r="AF38" s="133"/>
      <c r="AG38" s="203"/>
      <c r="AH38" s="133"/>
      <c r="AI38" s="203"/>
      <c r="AJ38" s="133"/>
      <c r="AK38" s="275"/>
      <c r="AL38" s="133"/>
      <c r="AM38" s="275"/>
      <c r="AN38" s="150">
        <f t="shared" si="1"/>
        <v>0</v>
      </c>
      <c r="AO38" s="206"/>
    </row>
    <row r="39" spans="1:41" ht="15" customHeight="1" x14ac:dyDescent="0.2">
      <c r="A39" s="16"/>
      <c r="B39" s="17"/>
      <c r="D39" s="18"/>
      <c r="F39" s="19"/>
      <c r="H39" s="106"/>
      <c r="I39" s="30" t="s">
        <v>61</v>
      </c>
      <c r="J39" s="30"/>
      <c r="K39" s="21" t="s">
        <v>61</v>
      </c>
      <c r="L39" s="29"/>
      <c r="M39" s="15"/>
      <c r="N39" s="133"/>
      <c r="O39" s="203"/>
      <c r="P39" s="133"/>
      <c r="Q39" s="203"/>
      <c r="R39" s="133"/>
      <c r="S39" s="203"/>
      <c r="T39" s="133"/>
      <c r="U39" s="203"/>
      <c r="V39" s="133"/>
      <c r="W39" s="203"/>
      <c r="X39" s="133"/>
      <c r="Y39" s="203"/>
      <c r="Z39" s="133"/>
      <c r="AA39" s="203"/>
      <c r="AB39" s="133"/>
      <c r="AC39" s="203"/>
      <c r="AD39" s="133"/>
      <c r="AE39" s="203"/>
      <c r="AF39" s="133"/>
      <c r="AG39" s="203"/>
      <c r="AH39" s="133"/>
      <c r="AI39" s="203"/>
      <c r="AJ39" s="133"/>
      <c r="AK39" s="275"/>
      <c r="AL39" s="133"/>
      <c r="AM39" s="275"/>
      <c r="AN39" s="150">
        <f t="shared" si="1"/>
        <v>0</v>
      </c>
      <c r="AO39" s="206"/>
    </row>
    <row r="40" spans="1:41" ht="15" customHeight="1" thickBot="1" x14ac:dyDescent="0.25">
      <c r="A40" s="16"/>
      <c r="B40" s="17"/>
      <c r="D40" s="18"/>
      <c r="F40" s="19"/>
      <c r="H40" s="107"/>
      <c r="I40" s="14" t="s">
        <v>191</v>
      </c>
      <c r="J40" s="14"/>
      <c r="K40" s="15" t="s">
        <v>192</v>
      </c>
      <c r="L40" s="15" t="s">
        <v>61</v>
      </c>
      <c r="M40" s="15"/>
      <c r="N40" s="133"/>
      <c r="O40" s="204"/>
      <c r="P40" s="133"/>
      <c r="Q40" s="204"/>
      <c r="R40" s="133"/>
      <c r="S40" s="204"/>
      <c r="T40" s="133"/>
      <c r="U40" s="204"/>
      <c r="V40" s="133"/>
      <c r="W40" s="204"/>
      <c r="X40" s="133"/>
      <c r="Y40" s="204"/>
      <c r="Z40" s="133"/>
      <c r="AA40" s="204"/>
      <c r="AB40" s="133"/>
      <c r="AC40" s="204"/>
      <c r="AD40" s="133"/>
      <c r="AE40" s="204"/>
      <c r="AF40" s="133"/>
      <c r="AG40" s="204"/>
      <c r="AH40" s="133"/>
      <c r="AI40" s="204"/>
      <c r="AJ40" s="133"/>
      <c r="AK40" s="222"/>
      <c r="AL40" s="133"/>
      <c r="AM40" s="222"/>
      <c r="AN40" s="150">
        <f t="shared" si="1"/>
        <v>0</v>
      </c>
      <c r="AO40" s="207"/>
    </row>
    <row r="41" spans="1:41" ht="15" customHeight="1" thickBot="1" x14ac:dyDescent="0.25">
      <c r="A41" s="16"/>
      <c r="B41" s="17"/>
      <c r="D41" s="18"/>
      <c r="F41" s="19"/>
      <c r="I41" s="79"/>
      <c r="J41" s="79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41">
        <f t="shared" si="1"/>
        <v>0</v>
      </c>
      <c r="AO41" s="142"/>
    </row>
    <row r="42" spans="1:41" ht="15" hidden="1" customHeight="1" x14ac:dyDescent="0.2">
      <c r="A42" s="16"/>
      <c r="B42" s="17"/>
      <c r="D42" s="18"/>
      <c r="F42" s="19"/>
      <c r="H42" s="13"/>
      <c r="I42" s="14" t="s">
        <v>44</v>
      </c>
      <c r="J42" s="14"/>
      <c r="K42" s="15" t="s">
        <v>113</v>
      </c>
      <c r="L42" s="15" t="s">
        <v>256</v>
      </c>
      <c r="M42" s="15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41">
        <f t="shared" si="1"/>
        <v>0</v>
      </c>
      <c r="AO42" s="142"/>
    </row>
    <row r="43" spans="1:41" ht="15" customHeight="1" x14ac:dyDescent="0.2">
      <c r="A43" s="16"/>
      <c r="B43" s="17"/>
      <c r="D43" s="18"/>
      <c r="F43" s="19"/>
      <c r="H43" s="108" t="s">
        <v>141</v>
      </c>
      <c r="I43" s="14" t="s">
        <v>45</v>
      </c>
      <c r="J43" s="87" t="s">
        <v>319</v>
      </c>
      <c r="K43" s="15" t="s">
        <v>114</v>
      </c>
      <c r="L43" s="15" t="s">
        <v>257</v>
      </c>
      <c r="M43" s="15" t="s">
        <v>91</v>
      </c>
      <c r="N43" s="133"/>
      <c r="O43" s="202">
        <f>SUM(N43:N50)</f>
        <v>0</v>
      </c>
      <c r="P43" s="133"/>
      <c r="Q43" s="202">
        <f>SUM(P43:P50)</f>
        <v>0</v>
      </c>
      <c r="R43" s="133"/>
      <c r="S43" s="253">
        <f>SUM(R43:R50)</f>
        <v>0</v>
      </c>
      <c r="T43" s="133"/>
      <c r="U43" s="202">
        <f>SUM(T43:T50)</f>
        <v>112.1</v>
      </c>
      <c r="V43" s="133"/>
      <c r="W43" s="253">
        <f>SUM(V43:V50)</f>
        <v>353.6</v>
      </c>
      <c r="X43" s="133"/>
      <c r="Y43" s="253">
        <f>SUM(X43:X50)</f>
        <v>0</v>
      </c>
      <c r="Z43" s="133"/>
      <c r="AA43" s="253">
        <f>SUM(Z43:Z50)</f>
        <v>0</v>
      </c>
      <c r="AB43" s="133"/>
      <c r="AC43" s="253">
        <f>SUM(AB43:AB50)</f>
        <v>0</v>
      </c>
      <c r="AD43" s="133"/>
      <c r="AE43" s="253">
        <f>SUM(AD43:AD50)</f>
        <v>1553.1999999999998</v>
      </c>
      <c r="AF43" s="133"/>
      <c r="AG43" s="253">
        <f>SUM(AF43:AF50)</f>
        <v>1568.2</v>
      </c>
      <c r="AH43" s="133"/>
      <c r="AI43" s="253">
        <f>SUM(AH43:AH50)</f>
        <v>148.69999999999999</v>
      </c>
      <c r="AJ43" s="133"/>
      <c r="AK43" s="277">
        <f>SUM(AJ43:AJ50)</f>
        <v>0</v>
      </c>
      <c r="AL43" s="133"/>
      <c r="AM43" s="277">
        <f>SUM(AL43:AL50)</f>
        <v>0</v>
      </c>
      <c r="AN43" s="151">
        <f t="shared" si="1"/>
        <v>0</v>
      </c>
      <c r="AO43" s="208">
        <f>SUM(AN43:AN50)</f>
        <v>3735.7999999999997</v>
      </c>
    </row>
    <row r="44" spans="1:41" ht="15" hidden="1" customHeight="1" x14ac:dyDescent="0.2">
      <c r="A44" s="16"/>
      <c r="B44" s="17"/>
      <c r="D44" s="31"/>
      <c r="F44" s="19"/>
      <c r="H44" s="109"/>
      <c r="I44" s="14" t="s">
        <v>46</v>
      </c>
      <c r="J44" s="14"/>
      <c r="K44" s="15" t="s">
        <v>115</v>
      </c>
      <c r="L44" s="15" t="s">
        <v>116</v>
      </c>
      <c r="M44" s="15" t="s">
        <v>92</v>
      </c>
      <c r="N44" s="133"/>
      <c r="O44" s="203"/>
      <c r="P44" s="133"/>
      <c r="Q44" s="203"/>
      <c r="R44" s="133"/>
      <c r="S44" s="254"/>
      <c r="T44" s="133"/>
      <c r="U44" s="203"/>
      <c r="V44" s="133"/>
      <c r="W44" s="254"/>
      <c r="X44" s="133"/>
      <c r="Y44" s="254"/>
      <c r="Z44" s="133"/>
      <c r="AA44" s="254"/>
      <c r="AB44" s="133"/>
      <c r="AC44" s="254"/>
      <c r="AD44" s="133"/>
      <c r="AE44" s="254"/>
      <c r="AF44" s="133"/>
      <c r="AG44" s="254"/>
      <c r="AH44" s="133"/>
      <c r="AI44" s="254"/>
      <c r="AJ44" s="133"/>
      <c r="AK44" s="278"/>
      <c r="AL44" s="133"/>
      <c r="AM44" s="278"/>
      <c r="AN44" s="152">
        <f t="shared" si="1"/>
        <v>0</v>
      </c>
      <c r="AO44" s="209"/>
    </row>
    <row r="45" spans="1:41" ht="15" customHeight="1" x14ac:dyDescent="0.2">
      <c r="A45" s="123" t="s">
        <v>156</v>
      </c>
      <c r="B45" s="124"/>
      <c r="D45" s="246"/>
      <c r="F45" s="19"/>
      <c r="H45" s="109" t="s">
        <v>2</v>
      </c>
      <c r="I45" s="14" t="s">
        <v>47</v>
      </c>
      <c r="J45" s="87" t="s">
        <v>319</v>
      </c>
      <c r="K45" s="15" t="s">
        <v>196</v>
      </c>
      <c r="L45" s="15" t="s">
        <v>223</v>
      </c>
      <c r="M45" s="15" t="s">
        <v>266</v>
      </c>
      <c r="N45" s="133"/>
      <c r="O45" s="203"/>
      <c r="P45" s="133"/>
      <c r="Q45" s="203"/>
      <c r="R45" s="133"/>
      <c r="S45" s="254"/>
      <c r="T45" s="133"/>
      <c r="U45" s="203"/>
      <c r="V45" s="133">
        <v>353.6</v>
      </c>
      <c r="W45" s="254"/>
      <c r="X45" s="133"/>
      <c r="Y45" s="254"/>
      <c r="Z45" s="133"/>
      <c r="AA45" s="254"/>
      <c r="AB45" s="133"/>
      <c r="AC45" s="254"/>
      <c r="AD45" s="133"/>
      <c r="AE45" s="254"/>
      <c r="AF45" s="133"/>
      <c r="AG45" s="254"/>
      <c r="AH45" s="133"/>
      <c r="AI45" s="254"/>
      <c r="AJ45" s="133"/>
      <c r="AK45" s="278"/>
      <c r="AL45" s="133"/>
      <c r="AM45" s="278"/>
      <c r="AN45" s="152">
        <f t="shared" si="1"/>
        <v>353.6</v>
      </c>
      <c r="AO45" s="209"/>
    </row>
    <row r="46" spans="1:41" ht="15" customHeight="1" x14ac:dyDescent="0.2">
      <c r="A46" s="241" t="s">
        <v>135</v>
      </c>
      <c r="B46" s="262"/>
      <c r="D46" s="247"/>
      <c r="F46" s="19"/>
      <c r="H46" s="110" t="s">
        <v>280</v>
      </c>
      <c r="I46" s="14" t="s">
        <v>48</v>
      </c>
      <c r="J46" s="87" t="s">
        <v>319</v>
      </c>
      <c r="K46" s="15" t="s">
        <v>197</v>
      </c>
      <c r="L46" s="15" t="s">
        <v>123</v>
      </c>
      <c r="M46" s="15" t="s">
        <v>228</v>
      </c>
      <c r="N46" s="133"/>
      <c r="O46" s="203"/>
      <c r="P46" s="133"/>
      <c r="Q46" s="203"/>
      <c r="R46" s="133"/>
      <c r="S46" s="254"/>
      <c r="T46" s="133">
        <v>112.1</v>
      </c>
      <c r="U46" s="203"/>
      <c r="V46" s="133"/>
      <c r="W46" s="254"/>
      <c r="X46" s="133"/>
      <c r="Y46" s="254"/>
      <c r="Z46" s="133"/>
      <c r="AA46" s="254"/>
      <c r="AB46" s="133"/>
      <c r="AC46" s="254"/>
      <c r="AD46" s="133"/>
      <c r="AE46" s="254"/>
      <c r="AF46" s="133"/>
      <c r="AG46" s="254"/>
      <c r="AH46" s="133"/>
      <c r="AI46" s="254"/>
      <c r="AJ46" s="133"/>
      <c r="AK46" s="278"/>
      <c r="AL46" s="133"/>
      <c r="AM46" s="278"/>
      <c r="AN46" s="151">
        <f t="shared" si="1"/>
        <v>112.1</v>
      </c>
      <c r="AO46" s="209"/>
    </row>
    <row r="47" spans="1:41" ht="15" customHeight="1" x14ac:dyDescent="0.2">
      <c r="A47" s="263"/>
      <c r="B47" s="262"/>
      <c r="D47" s="32"/>
      <c r="F47" s="19"/>
      <c r="H47" s="111"/>
      <c r="I47" s="264" t="s">
        <v>49</v>
      </c>
      <c r="J47" s="87" t="s">
        <v>319</v>
      </c>
      <c r="K47" s="269" t="s">
        <v>290</v>
      </c>
      <c r="L47" s="256" t="s">
        <v>198</v>
      </c>
      <c r="M47" s="256" t="s">
        <v>281</v>
      </c>
      <c r="N47" s="133"/>
      <c r="O47" s="203"/>
      <c r="P47" s="133"/>
      <c r="Q47" s="203"/>
      <c r="R47" s="133"/>
      <c r="S47" s="254"/>
      <c r="T47" s="133"/>
      <c r="U47" s="203"/>
      <c r="V47" s="133"/>
      <c r="W47" s="254"/>
      <c r="X47" s="133"/>
      <c r="Y47" s="254"/>
      <c r="Z47" s="133"/>
      <c r="AA47" s="254"/>
      <c r="AB47" s="133"/>
      <c r="AC47" s="254"/>
      <c r="AD47" s="133">
        <v>1002.9</v>
      </c>
      <c r="AE47" s="254"/>
      <c r="AF47" s="133">
        <v>988.1</v>
      </c>
      <c r="AG47" s="254"/>
      <c r="AH47" s="133">
        <v>148.69999999999999</v>
      </c>
      <c r="AI47" s="254"/>
      <c r="AJ47" s="133"/>
      <c r="AK47" s="278"/>
      <c r="AL47" s="133"/>
      <c r="AM47" s="278"/>
      <c r="AN47" s="152">
        <f t="shared" si="1"/>
        <v>2139.6999999999998</v>
      </c>
      <c r="AO47" s="209"/>
    </row>
    <row r="48" spans="1:41" ht="15" hidden="1" customHeight="1" x14ac:dyDescent="0.2">
      <c r="A48" s="84"/>
      <c r="B48" s="83"/>
      <c r="D48" s="32"/>
      <c r="F48" s="19"/>
      <c r="H48" s="111"/>
      <c r="I48" s="268"/>
      <c r="J48" s="171"/>
      <c r="K48" s="270"/>
      <c r="L48" s="270"/>
      <c r="M48" s="272"/>
      <c r="N48" s="133"/>
      <c r="O48" s="203"/>
      <c r="P48" s="133"/>
      <c r="Q48" s="203"/>
      <c r="R48" s="133"/>
      <c r="S48" s="254"/>
      <c r="T48" s="133"/>
      <c r="U48" s="203"/>
      <c r="V48" s="133"/>
      <c r="W48" s="254"/>
      <c r="X48" s="133"/>
      <c r="Y48" s="254"/>
      <c r="Z48" s="133"/>
      <c r="AA48" s="254"/>
      <c r="AB48" s="133"/>
      <c r="AC48" s="254"/>
      <c r="AD48" s="133"/>
      <c r="AE48" s="254"/>
      <c r="AF48" s="133"/>
      <c r="AG48" s="254"/>
      <c r="AH48" s="133"/>
      <c r="AI48" s="254"/>
      <c r="AJ48" s="133"/>
      <c r="AK48" s="278"/>
      <c r="AL48" s="133"/>
      <c r="AM48" s="278"/>
      <c r="AN48" s="152">
        <f t="shared" si="1"/>
        <v>0</v>
      </c>
      <c r="AO48" s="209"/>
    </row>
    <row r="49" spans="1:41" ht="15" hidden="1" customHeight="1" x14ac:dyDescent="0.2">
      <c r="A49" s="16"/>
      <c r="B49" s="17"/>
      <c r="D49" s="18"/>
      <c r="F49" s="19"/>
      <c r="H49" s="111"/>
      <c r="I49" s="14" t="s">
        <v>50</v>
      </c>
      <c r="J49" s="14"/>
      <c r="K49" s="15" t="s">
        <v>83</v>
      </c>
      <c r="L49" s="15" t="s">
        <v>87</v>
      </c>
      <c r="M49" s="15" t="s">
        <v>229</v>
      </c>
      <c r="N49" s="133"/>
      <c r="O49" s="203"/>
      <c r="P49" s="133"/>
      <c r="Q49" s="203"/>
      <c r="R49" s="133"/>
      <c r="S49" s="254"/>
      <c r="T49" s="133"/>
      <c r="U49" s="203"/>
      <c r="V49" s="133"/>
      <c r="W49" s="254"/>
      <c r="X49" s="133"/>
      <c r="Y49" s="254"/>
      <c r="Z49" s="133"/>
      <c r="AA49" s="254"/>
      <c r="AB49" s="133"/>
      <c r="AC49" s="254"/>
      <c r="AD49" s="133"/>
      <c r="AE49" s="254"/>
      <c r="AF49" s="133"/>
      <c r="AG49" s="254"/>
      <c r="AH49" s="133"/>
      <c r="AI49" s="254"/>
      <c r="AJ49" s="133"/>
      <c r="AK49" s="278"/>
      <c r="AL49" s="133"/>
      <c r="AM49" s="278"/>
      <c r="AN49" s="152">
        <f t="shared" si="1"/>
        <v>0</v>
      </c>
      <c r="AO49" s="209"/>
    </row>
    <row r="50" spans="1:41" ht="15" customHeight="1" thickBot="1" x14ac:dyDescent="0.25">
      <c r="A50" s="16"/>
      <c r="B50" s="17"/>
      <c r="D50" s="18"/>
      <c r="F50" s="19"/>
      <c r="H50" s="112"/>
      <c r="I50" s="14" t="s">
        <v>51</v>
      </c>
      <c r="J50" s="87" t="s">
        <v>319</v>
      </c>
      <c r="K50" s="15" t="s">
        <v>199</v>
      </c>
      <c r="L50" s="15" t="s">
        <v>86</v>
      </c>
      <c r="M50" s="15" t="s">
        <v>267</v>
      </c>
      <c r="N50" s="133"/>
      <c r="O50" s="204"/>
      <c r="P50" s="133"/>
      <c r="Q50" s="204"/>
      <c r="R50" s="133"/>
      <c r="S50" s="255"/>
      <c r="T50" s="133"/>
      <c r="U50" s="204"/>
      <c r="V50" s="133"/>
      <c r="W50" s="255"/>
      <c r="X50" s="133"/>
      <c r="Y50" s="255"/>
      <c r="Z50" s="133"/>
      <c r="AA50" s="255"/>
      <c r="AB50" s="133"/>
      <c r="AC50" s="255"/>
      <c r="AD50" s="133">
        <v>550.29999999999995</v>
      </c>
      <c r="AE50" s="255"/>
      <c r="AF50" s="133">
        <v>580.1</v>
      </c>
      <c r="AG50" s="255"/>
      <c r="AH50" s="133"/>
      <c r="AI50" s="255"/>
      <c r="AJ50" s="133"/>
      <c r="AK50" s="279"/>
      <c r="AL50" s="133"/>
      <c r="AM50" s="279"/>
      <c r="AN50" s="152">
        <f t="shared" si="1"/>
        <v>1130.4000000000001</v>
      </c>
      <c r="AO50" s="210"/>
    </row>
    <row r="51" spans="1:41" ht="15" hidden="1" customHeight="1" x14ac:dyDescent="0.2">
      <c r="A51" s="16"/>
      <c r="B51" s="17"/>
      <c r="D51" s="18"/>
      <c r="F51" s="19"/>
      <c r="H51" s="20"/>
      <c r="I51" s="14" t="s">
        <v>64</v>
      </c>
      <c r="J51" s="14"/>
      <c r="K51" s="15" t="s">
        <v>84</v>
      </c>
      <c r="L51" s="29" t="s">
        <v>122</v>
      </c>
      <c r="M51" s="15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41">
        <f t="shared" si="1"/>
        <v>0</v>
      </c>
      <c r="AO51" s="142"/>
    </row>
    <row r="52" spans="1:41" ht="15" customHeight="1" thickBot="1" x14ac:dyDescent="0.25">
      <c r="A52" s="16"/>
      <c r="B52" s="17"/>
      <c r="D52" s="18"/>
      <c r="F52" s="19"/>
      <c r="I52" s="79"/>
      <c r="J52" s="79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41">
        <f t="shared" si="1"/>
        <v>0</v>
      </c>
      <c r="AO52" s="142"/>
    </row>
    <row r="53" spans="1:41" ht="15" customHeight="1" x14ac:dyDescent="0.2">
      <c r="A53" s="16"/>
      <c r="B53" s="17"/>
      <c r="D53" s="18"/>
      <c r="F53" s="19"/>
      <c r="H53" s="113" t="s">
        <v>142</v>
      </c>
      <c r="I53" s="14" t="s">
        <v>52</v>
      </c>
      <c r="J53" s="87" t="s">
        <v>319</v>
      </c>
      <c r="K53" s="15" t="s">
        <v>117</v>
      </c>
      <c r="L53" s="15" t="s">
        <v>121</v>
      </c>
      <c r="M53" s="15" t="s">
        <v>251</v>
      </c>
      <c r="N53" s="133"/>
      <c r="O53" s="253"/>
      <c r="P53" s="133"/>
      <c r="Q53" s="253"/>
      <c r="R53" s="133"/>
      <c r="S53" s="253"/>
      <c r="T53" s="133">
        <v>16.3</v>
      </c>
      <c r="U53" s="253">
        <f>SUM(T53:T61)</f>
        <v>16.3</v>
      </c>
      <c r="V53" s="133"/>
      <c r="W53" s="253"/>
      <c r="X53" s="133"/>
      <c r="Y53" s="253"/>
      <c r="Z53" s="133"/>
      <c r="AA53" s="253"/>
      <c r="AB53" s="133"/>
      <c r="AC53" s="253"/>
      <c r="AD53" s="133"/>
      <c r="AE53" s="253"/>
      <c r="AF53" s="133"/>
      <c r="AG53" s="253"/>
      <c r="AH53" s="133"/>
      <c r="AI53" s="253"/>
      <c r="AJ53" s="133"/>
      <c r="AK53" s="277"/>
      <c r="AL53" s="133"/>
      <c r="AM53" s="277">
        <f>SUM(AL53:AL61)</f>
        <v>0</v>
      </c>
      <c r="AN53" s="153">
        <f t="shared" si="1"/>
        <v>16.3</v>
      </c>
      <c r="AO53" s="211">
        <f>SUM(AN53:AN61)</f>
        <v>16.3</v>
      </c>
    </row>
    <row r="54" spans="1:41" ht="15" hidden="1" customHeight="1" x14ac:dyDescent="0.2">
      <c r="A54" s="16"/>
      <c r="B54" s="17"/>
      <c r="D54" s="18"/>
      <c r="F54" s="19"/>
      <c r="H54" s="114"/>
      <c r="I54" s="14" t="s">
        <v>53</v>
      </c>
      <c r="J54" s="14"/>
      <c r="K54" s="15" t="s">
        <v>201</v>
      </c>
      <c r="L54" s="15" t="s">
        <v>120</v>
      </c>
      <c r="M54" s="15"/>
      <c r="N54" s="133"/>
      <c r="O54" s="254"/>
      <c r="P54" s="133"/>
      <c r="Q54" s="254"/>
      <c r="R54" s="133"/>
      <c r="S54" s="254"/>
      <c r="T54" s="133"/>
      <c r="U54" s="254"/>
      <c r="V54" s="133"/>
      <c r="W54" s="254"/>
      <c r="X54" s="133"/>
      <c r="Y54" s="254"/>
      <c r="Z54" s="133"/>
      <c r="AA54" s="254"/>
      <c r="AB54" s="133"/>
      <c r="AC54" s="254"/>
      <c r="AD54" s="133"/>
      <c r="AE54" s="254"/>
      <c r="AF54" s="133"/>
      <c r="AG54" s="254"/>
      <c r="AH54" s="133"/>
      <c r="AI54" s="254"/>
      <c r="AJ54" s="133"/>
      <c r="AK54" s="278"/>
      <c r="AL54" s="133"/>
      <c r="AM54" s="278"/>
      <c r="AN54" s="153">
        <f t="shared" si="1"/>
        <v>0</v>
      </c>
      <c r="AO54" s="212"/>
    </row>
    <row r="55" spans="1:41" ht="15" hidden="1" customHeight="1" x14ac:dyDescent="0.2">
      <c r="A55" s="16"/>
      <c r="B55" s="17"/>
      <c r="D55" s="18"/>
      <c r="F55" s="19"/>
      <c r="H55" s="115"/>
      <c r="I55" s="14" t="s">
        <v>54</v>
      </c>
      <c r="J55" s="14"/>
      <c r="K55" s="15" t="s">
        <v>118</v>
      </c>
      <c r="L55" s="15" t="s">
        <v>258</v>
      </c>
      <c r="M55" s="15"/>
      <c r="N55" s="133"/>
      <c r="O55" s="254"/>
      <c r="P55" s="133"/>
      <c r="Q55" s="254"/>
      <c r="R55" s="133"/>
      <c r="S55" s="254"/>
      <c r="T55" s="133"/>
      <c r="U55" s="254"/>
      <c r="V55" s="133"/>
      <c r="W55" s="254"/>
      <c r="X55" s="133"/>
      <c r="Y55" s="254"/>
      <c r="Z55" s="133"/>
      <c r="AA55" s="254"/>
      <c r="AB55" s="133"/>
      <c r="AC55" s="254"/>
      <c r="AD55" s="133"/>
      <c r="AE55" s="254"/>
      <c r="AF55" s="133"/>
      <c r="AG55" s="254"/>
      <c r="AH55" s="133"/>
      <c r="AI55" s="254"/>
      <c r="AJ55" s="133"/>
      <c r="AK55" s="278"/>
      <c r="AL55" s="133"/>
      <c r="AM55" s="278"/>
      <c r="AN55" s="153">
        <f t="shared" si="1"/>
        <v>0</v>
      </c>
      <c r="AO55" s="212"/>
    </row>
    <row r="56" spans="1:41" ht="15" hidden="1" customHeight="1" x14ac:dyDescent="0.2">
      <c r="A56" s="16"/>
      <c r="B56" s="17"/>
      <c r="D56" s="18"/>
      <c r="F56" s="19"/>
      <c r="H56" s="115"/>
      <c r="I56" s="14" t="s">
        <v>55</v>
      </c>
      <c r="J56" s="14"/>
      <c r="K56" s="15" t="s">
        <v>202</v>
      </c>
      <c r="L56" s="15" t="s">
        <v>203</v>
      </c>
      <c r="M56" s="15"/>
      <c r="N56" s="133"/>
      <c r="O56" s="254"/>
      <c r="P56" s="133"/>
      <c r="Q56" s="254"/>
      <c r="R56" s="133"/>
      <c r="S56" s="254"/>
      <c r="T56" s="133"/>
      <c r="U56" s="254"/>
      <c r="V56" s="133"/>
      <c r="W56" s="254"/>
      <c r="X56" s="133"/>
      <c r="Y56" s="254"/>
      <c r="Z56" s="133"/>
      <c r="AA56" s="254"/>
      <c r="AB56" s="133"/>
      <c r="AC56" s="254"/>
      <c r="AD56" s="133"/>
      <c r="AE56" s="254"/>
      <c r="AF56" s="133"/>
      <c r="AG56" s="254"/>
      <c r="AH56" s="133"/>
      <c r="AI56" s="254"/>
      <c r="AJ56" s="133"/>
      <c r="AK56" s="278"/>
      <c r="AL56" s="133"/>
      <c r="AM56" s="278"/>
      <c r="AN56" s="153">
        <f t="shared" si="1"/>
        <v>0</v>
      </c>
      <c r="AO56" s="212"/>
    </row>
    <row r="57" spans="1:41" ht="15" hidden="1" customHeight="1" x14ac:dyDescent="0.2">
      <c r="A57" s="16"/>
      <c r="B57" s="17"/>
      <c r="D57" s="18"/>
      <c r="F57" s="19"/>
      <c r="H57" s="115"/>
      <c r="I57" s="14" t="s">
        <v>56</v>
      </c>
      <c r="J57" s="14"/>
      <c r="K57" s="15" t="s">
        <v>60</v>
      </c>
      <c r="L57" s="15" t="s">
        <v>205</v>
      </c>
      <c r="M57" s="15"/>
      <c r="N57" s="133"/>
      <c r="O57" s="254"/>
      <c r="P57" s="133"/>
      <c r="Q57" s="254"/>
      <c r="R57" s="133"/>
      <c r="S57" s="254"/>
      <c r="T57" s="133"/>
      <c r="U57" s="254"/>
      <c r="V57" s="133"/>
      <c r="W57" s="254"/>
      <c r="X57" s="133"/>
      <c r="Y57" s="254"/>
      <c r="Z57" s="133"/>
      <c r="AA57" s="254"/>
      <c r="AB57" s="133"/>
      <c r="AC57" s="254"/>
      <c r="AD57" s="133"/>
      <c r="AE57" s="254"/>
      <c r="AF57" s="133"/>
      <c r="AG57" s="254"/>
      <c r="AH57" s="133"/>
      <c r="AI57" s="254"/>
      <c r="AJ57" s="133"/>
      <c r="AK57" s="278"/>
      <c r="AL57" s="133"/>
      <c r="AM57" s="278"/>
      <c r="AN57" s="153">
        <f t="shared" si="1"/>
        <v>0</v>
      </c>
      <c r="AO57" s="212"/>
    </row>
    <row r="58" spans="1:41" ht="15" hidden="1" customHeight="1" x14ac:dyDescent="0.2">
      <c r="A58" s="16"/>
      <c r="B58" s="17"/>
      <c r="D58" s="18"/>
      <c r="F58" s="19"/>
      <c r="H58" s="115"/>
      <c r="I58" s="14" t="s">
        <v>57</v>
      </c>
      <c r="J58" s="14"/>
      <c r="K58" s="15" t="s">
        <v>119</v>
      </c>
      <c r="L58" s="15" t="s">
        <v>206</v>
      </c>
      <c r="M58" s="15"/>
      <c r="N58" s="133"/>
      <c r="O58" s="254"/>
      <c r="P58" s="133"/>
      <c r="Q58" s="254"/>
      <c r="R58" s="133"/>
      <c r="S58" s="254"/>
      <c r="T58" s="133"/>
      <c r="U58" s="254"/>
      <c r="V58" s="133"/>
      <c r="W58" s="254"/>
      <c r="X58" s="133"/>
      <c r="Y58" s="254"/>
      <c r="Z58" s="133"/>
      <c r="AA58" s="254"/>
      <c r="AB58" s="133"/>
      <c r="AC58" s="254"/>
      <c r="AD58" s="133"/>
      <c r="AE58" s="254"/>
      <c r="AF58" s="133"/>
      <c r="AG58" s="254"/>
      <c r="AH58" s="133"/>
      <c r="AI58" s="254"/>
      <c r="AJ58" s="133"/>
      <c r="AK58" s="278"/>
      <c r="AL58" s="133"/>
      <c r="AM58" s="278"/>
      <c r="AN58" s="153">
        <f t="shared" si="1"/>
        <v>0</v>
      </c>
      <c r="AO58" s="212"/>
    </row>
    <row r="59" spans="1:41" ht="15" customHeight="1" x14ac:dyDescent="0.2">
      <c r="A59" s="16"/>
      <c r="B59" s="17"/>
      <c r="D59" s="18"/>
      <c r="F59" s="19"/>
      <c r="H59" s="114" t="s">
        <v>275</v>
      </c>
      <c r="I59" s="14" t="s">
        <v>58</v>
      </c>
      <c r="J59" s="87" t="s">
        <v>319</v>
      </c>
      <c r="K59" s="15" t="s">
        <v>89</v>
      </c>
      <c r="L59" s="15" t="s">
        <v>128</v>
      </c>
      <c r="M59" s="15"/>
      <c r="N59" s="133"/>
      <c r="O59" s="254"/>
      <c r="P59" s="133"/>
      <c r="Q59" s="254"/>
      <c r="R59" s="133"/>
      <c r="S59" s="254"/>
      <c r="T59" s="133"/>
      <c r="U59" s="254"/>
      <c r="V59" s="133"/>
      <c r="W59" s="254"/>
      <c r="X59" s="133"/>
      <c r="Y59" s="254"/>
      <c r="Z59" s="133"/>
      <c r="AA59" s="254"/>
      <c r="AB59" s="133"/>
      <c r="AC59" s="254"/>
      <c r="AD59" s="133"/>
      <c r="AE59" s="254"/>
      <c r="AF59" s="133"/>
      <c r="AG59" s="254"/>
      <c r="AH59" s="133"/>
      <c r="AI59" s="254"/>
      <c r="AJ59" s="133"/>
      <c r="AK59" s="278"/>
      <c r="AL59" s="133"/>
      <c r="AM59" s="278"/>
      <c r="AN59" s="153">
        <f t="shared" si="1"/>
        <v>0</v>
      </c>
      <c r="AO59" s="212"/>
    </row>
    <row r="60" spans="1:41" ht="15" hidden="1" customHeight="1" x14ac:dyDescent="0.2">
      <c r="A60" s="16"/>
      <c r="B60" s="17"/>
      <c r="D60" s="18"/>
      <c r="F60" s="19"/>
      <c r="H60" s="115"/>
      <c r="I60" s="14" t="s">
        <v>59</v>
      </c>
      <c r="J60" s="14"/>
      <c r="K60" s="15" t="s">
        <v>93</v>
      </c>
      <c r="L60" s="15" t="s">
        <v>127</v>
      </c>
      <c r="M60" s="15"/>
      <c r="N60" s="133"/>
      <c r="O60" s="254"/>
      <c r="P60" s="133"/>
      <c r="Q60" s="254"/>
      <c r="R60" s="133"/>
      <c r="S60" s="254"/>
      <c r="T60" s="133"/>
      <c r="U60" s="254"/>
      <c r="V60" s="133"/>
      <c r="W60" s="254"/>
      <c r="X60" s="133"/>
      <c r="Y60" s="254"/>
      <c r="Z60" s="133"/>
      <c r="AA60" s="254"/>
      <c r="AB60" s="133"/>
      <c r="AC60" s="254"/>
      <c r="AD60" s="133"/>
      <c r="AE60" s="254"/>
      <c r="AF60" s="133"/>
      <c r="AG60" s="254"/>
      <c r="AH60" s="133"/>
      <c r="AI60" s="254"/>
      <c r="AJ60" s="133"/>
      <c r="AK60" s="278"/>
      <c r="AL60" s="133"/>
      <c r="AM60" s="278"/>
      <c r="AN60" s="153">
        <f t="shared" si="1"/>
        <v>0</v>
      </c>
      <c r="AO60" s="212"/>
    </row>
    <row r="61" spans="1:41" ht="15" customHeight="1" thickBot="1" x14ac:dyDescent="0.25">
      <c r="A61" s="16"/>
      <c r="B61" s="17"/>
      <c r="D61" s="18"/>
      <c r="F61" s="19"/>
      <c r="H61" s="116"/>
      <c r="I61" s="14" t="s">
        <v>204</v>
      </c>
      <c r="J61" s="87" t="s">
        <v>319</v>
      </c>
      <c r="K61" s="15" t="s">
        <v>248</v>
      </c>
      <c r="L61" s="15" t="s">
        <v>61</v>
      </c>
      <c r="M61" s="15"/>
      <c r="N61" s="133"/>
      <c r="O61" s="255"/>
      <c r="P61" s="133"/>
      <c r="Q61" s="255"/>
      <c r="R61" s="133"/>
      <c r="S61" s="255"/>
      <c r="T61" s="133"/>
      <c r="U61" s="255"/>
      <c r="V61" s="133"/>
      <c r="W61" s="255"/>
      <c r="X61" s="133"/>
      <c r="Y61" s="255"/>
      <c r="Z61" s="133"/>
      <c r="AA61" s="255"/>
      <c r="AB61" s="133"/>
      <c r="AC61" s="255"/>
      <c r="AD61" s="133"/>
      <c r="AE61" s="255"/>
      <c r="AF61" s="133"/>
      <c r="AG61" s="255"/>
      <c r="AH61" s="133"/>
      <c r="AI61" s="255"/>
      <c r="AJ61" s="133"/>
      <c r="AK61" s="279"/>
      <c r="AL61" s="133"/>
      <c r="AM61" s="279"/>
      <c r="AN61" s="153">
        <f t="shared" si="1"/>
        <v>0</v>
      </c>
      <c r="AO61" s="213"/>
    </row>
    <row r="62" spans="1:41" ht="15" customHeight="1" thickBot="1" x14ac:dyDescent="0.25">
      <c r="A62" s="16"/>
      <c r="B62" s="17"/>
      <c r="D62" s="18"/>
      <c r="F62" s="19"/>
      <c r="I62" s="79"/>
      <c r="J62" s="79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41">
        <f t="shared" si="1"/>
        <v>0</v>
      </c>
      <c r="AO62" s="142"/>
    </row>
    <row r="63" spans="1:41" ht="15" customHeight="1" x14ac:dyDescent="0.2">
      <c r="A63" s="16"/>
      <c r="B63" s="17"/>
      <c r="D63" s="18"/>
      <c r="F63" s="19"/>
      <c r="H63" s="117" t="s">
        <v>143</v>
      </c>
      <c r="I63" s="14" t="s">
        <v>3</v>
      </c>
      <c r="J63" s="14"/>
      <c r="K63" s="22" t="s">
        <v>74</v>
      </c>
      <c r="L63" s="15" t="s">
        <v>270</v>
      </c>
      <c r="M63" s="15" t="s">
        <v>238</v>
      </c>
      <c r="N63" s="133"/>
      <c r="O63" s="202">
        <f>SUM(N63:N69)</f>
        <v>2534.4</v>
      </c>
      <c r="P63" s="133"/>
      <c r="Q63" s="202">
        <f>SUM(P63:P69)</f>
        <v>3972.8</v>
      </c>
      <c r="R63" s="133">
        <v>5.6</v>
      </c>
      <c r="S63" s="202">
        <f>SUM(R63:R69)</f>
        <v>3535.7999999999997</v>
      </c>
      <c r="T63" s="133">
        <v>118.6</v>
      </c>
      <c r="U63" s="202">
        <f>SUM(T63:T69)</f>
        <v>431.7</v>
      </c>
      <c r="V63" s="133">
        <v>135.69999999999999</v>
      </c>
      <c r="W63" s="202">
        <f>SUM(V63:V69)</f>
        <v>135.69999999999999</v>
      </c>
      <c r="X63" s="133">
        <v>84.2</v>
      </c>
      <c r="Y63" s="202">
        <f>SUM(X63:X69)</f>
        <v>84.2</v>
      </c>
      <c r="Z63" s="133">
        <v>85.1</v>
      </c>
      <c r="AA63" s="202">
        <f>SUM(Z63:Z69)</f>
        <v>85.1</v>
      </c>
      <c r="AB63" s="133">
        <v>85.1</v>
      </c>
      <c r="AC63" s="202">
        <f>SUM(AB63:AB69)</f>
        <v>85.1</v>
      </c>
      <c r="AD63" s="133">
        <v>88.5</v>
      </c>
      <c r="AE63" s="202">
        <f>SUM(AD63:AD69)</f>
        <v>113.4</v>
      </c>
      <c r="AF63" s="133">
        <v>86.1</v>
      </c>
      <c r="AG63" s="202">
        <f>SUM(AF63:AF69)</f>
        <v>111.5</v>
      </c>
      <c r="AH63" s="133">
        <v>70.7</v>
      </c>
      <c r="AI63" s="202">
        <f>SUM(AH63:AH69)</f>
        <v>74.100000000000009</v>
      </c>
      <c r="AJ63" s="133">
        <v>56.8</v>
      </c>
      <c r="AK63" s="220">
        <f>SUM(AJ63:AJ69)</f>
        <v>56.8</v>
      </c>
      <c r="AL63" s="133"/>
      <c r="AM63" s="220">
        <f>SUM(AL63:AL69)</f>
        <v>0</v>
      </c>
      <c r="AN63" s="162">
        <f t="shared" si="1"/>
        <v>816.4</v>
      </c>
      <c r="AO63" s="214">
        <f>SUM(AN63:AN68)</f>
        <v>11220.600000000002</v>
      </c>
    </row>
    <row r="64" spans="1:41" ht="15" customHeight="1" x14ac:dyDescent="0.2">
      <c r="A64" s="16"/>
      <c r="B64" s="122"/>
      <c r="D64" s="18"/>
      <c r="F64" s="19"/>
      <c r="H64" s="118" t="s">
        <v>168</v>
      </c>
      <c r="I64" s="14" t="s">
        <v>4</v>
      </c>
      <c r="J64" s="14"/>
      <c r="K64" s="22" t="s">
        <v>207</v>
      </c>
      <c r="L64" s="15" t="s">
        <v>259</v>
      </c>
      <c r="M64" s="15" t="s">
        <v>237</v>
      </c>
      <c r="N64" s="133"/>
      <c r="O64" s="203"/>
      <c r="P64" s="133"/>
      <c r="Q64" s="203"/>
      <c r="R64" s="133"/>
      <c r="S64" s="203"/>
      <c r="T64" s="133">
        <v>45.4</v>
      </c>
      <c r="U64" s="203"/>
      <c r="V64" s="133"/>
      <c r="W64" s="203"/>
      <c r="X64" s="133"/>
      <c r="Y64" s="203"/>
      <c r="Z64" s="133"/>
      <c r="AA64" s="203"/>
      <c r="AB64" s="133"/>
      <c r="AC64" s="203"/>
      <c r="AD64" s="133">
        <v>24.9</v>
      </c>
      <c r="AE64" s="203"/>
      <c r="AF64" s="133">
        <v>25.4</v>
      </c>
      <c r="AG64" s="203"/>
      <c r="AH64" s="133">
        <v>3.4</v>
      </c>
      <c r="AI64" s="203"/>
      <c r="AJ64" s="133"/>
      <c r="AK64" s="275"/>
      <c r="AL64" s="133"/>
      <c r="AM64" s="275"/>
      <c r="AN64" s="162">
        <f t="shared" si="1"/>
        <v>99.1</v>
      </c>
      <c r="AO64" s="215"/>
    </row>
    <row r="65" spans="1:41" ht="15" customHeight="1" x14ac:dyDescent="0.2">
      <c r="A65" s="16"/>
      <c r="B65" s="17"/>
      <c r="D65" s="18"/>
      <c r="F65" s="19"/>
      <c r="H65" s="118" t="s">
        <v>61</v>
      </c>
      <c r="I65" s="14" t="s">
        <v>5</v>
      </c>
      <c r="J65" s="14"/>
      <c r="K65" s="22" t="s">
        <v>208</v>
      </c>
      <c r="L65" s="15" t="s">
        <v>261</v>
      </c>
      <c r="M65" s="15" t="s">
        <v>250</v>
      </c>
      <c r="N65" s="133"/>
      <c r="O65" s="203"/>
      <c r="P65" s="133"/>
      <c r="Q65" s="203"/>
      <c r="R65" s="133"/>
      <c r="S65" s="203"/>
      <c r="T65" s="133">
        <v>88.5</v>
      </c>
      <c r="U65" s="203"/>
      <c r="V65" s="133"/>
      <c r="W65" s="203"/>
      <c r="X65" s="133"/>
      <c r="Y65" s="203"/>
      <c r="Z65" s="133"/>
      <c r="AA65" s="203"/>
      <c r="AB65" s="133"/>
      <c r="AC65" s="203"/>
      <c r="AD65" s="133"/>
      <c r="AE65" s="203"/>
      <c r="AF65" s="133"/>
      <c r="AG65" s="203"/>
      <c r="AH65" s="133"/>
      <c r="AI65" s="203"/>
      <c r="AJ65" s="133"/>
      <c r="AK65" s="275"/>
      <c r="AL65" s="133"/>
      <c r="AM65" s="275"/>
      <c r="AN65" s="162">
        <f t="shared" si="1"/>
        <v>88.5</v>
      </c>
      <c r="AO65" s="215"/>
    </row>
    <row r="66" spans="1:41" ht="15" customHeight="1" x14ac:dyDescent="0.2">
      <c r="A66" s="16"/>
      <c r="B66" s="17"/>
      <c r="D66" s="18"/>
      <c r="F66" s="19"/>
      <c r="H66" s="119"/>
      <c r="I66" s="14" t="s">
        <v>6</v>
      </c>
      <c r="J66" s="14"/>
      <c r="K66" s="22" t="s">
        <v>161</v>
      </c>
      <c r="L66" s="15" t="s">
        <v>260</v>
      </c>
      <c r="M66" s="15" t="s">
        <v>238</v>
      </c>
      <c r="N66" s="133">
        <v>2534.4</v>
      </c>
      <c r="O66" s="203"/>
      <c r="P66" s="133">
        <v>3972.8</v>
      </c>
      <c r="Q66" s="203"/>
      <c r="R66" s="133">
        <v>3530.2</v>
      </c>
      <c r="S66" s="203"/>
      <c r="T66" s="133"/>
      <c r="U66" s="203"/>
      <c r="V66" s="133"/>
      <c r="W66" s="203"/>
      <c r="X66" s="133"/>
      <c r="Y66" s="203"/>
      <c r="Z66" s="133"/>
      <c r="AA66" s="203"/>
      <c r="AB66" s="133"/>
      <c r="AC66" s="203"/>
      <c r="AD66" s="133"/>
      <c r="AE66" s="203"/>
      <c r="AF66" s="133"/>
      <c r="AG66" s="203"/>
      <c r="AH66" s="133"/>
      <c r="AI66" s="203"/>
      <c r="AJ66" s="133"/>
      <c r="AK66" s="275"/>
      <c r="AL66" s="133"/>
      <c r="AM66" s="275"/>
      <c r="AN66" s="162">
        <f t="shared" si="1"/>
        <v>10037.400000000001</v>
      </c>
      <c r="AO66" s="215"/>
    </row>
    <row r="67" spans="1:41" ht="15" hidden="1" customHeight="1" x14ac:dyDescent="0.2">
      <c r="A67" s="16"/>
      <c r="B67" s="17"/>
      <c r="D67" s="18"/>
      <c r="F67" s="19"/>
      <c r="H67" s="119"/>
      <c r="I67" s="14" t="s">
        <v>7</v>
      </c>
      <c r="J67" s="14"/>
      <c r="K67" s="22" t="s">
        <v>210</v>
      </c>
      <c r="L67" s="15" t="s">
        <v>209</v>
      </c>
      <c r="M67" s="15"/>
      <c r="N67" s="133"/>
      <c r="O67" s="203"/>
      <c r="P67" s="133"/>
      <c r="Q67" s="203"/>
      <c r="R67" s="133"/>
      <c r="S67" s="203"/>
      <c r="T67" s="133"/>
      <c r="U67" s="203"/>
      <c r="V67" s="133"/>
      <c r="W67" s="203"/>
      <c r="X67" s="133"/>
      <c r="Y67" s="203"/>
      <c r="Z67" s="133"/>
      <c r="AA67" s="203"/>
      <c r="AB67" s="133"/>
      <c r="AC67" s="203"/>
      <c r="AD67" s="133"/>
      <c r="AE67" s="203"/>
      <c r="AF67" s="133"/>
      <c r="AG67" s="203"/>
      <c r="AH67" s="133"/>
      <c r="AI67" s="203"/>
      <c r="AJ67" s="133"/>
      <c r="AK67" s="275"/>
      <c r="AL67" s="133"/>
      <c r="AM67" s="275"/>
      <c r="AN67" s="162">
        <f t="shared" si="1"/>
        <v>0</v>
      </c>
      <c r="AO67" s="215"/>
    </row>
    <row r="68" spans="1:41" ht="15" customHeight="1" thickBot="1" x14ac:dyDescent="0.25">
      <c r="A68" s="16"/>
      <c r="B68" s="17"/>
      <c r="D68" s="18"/>
      <c r="F68" s="19"/>
      <c r="H68" s="119"/>
      <c r="I68" s="14" t="s">
        <v>167</v>
      </c>
      <c r="J68" s="14"/>
      <c r="K68" s="25" t="s">
        <v>305</v>
      </c>
      <c r="L68" s="158" t="s">
        <v>276</v>
      </c>
      <c r="M68" s="85"/>
      <c r="N68" s="133"/>
      <c r="O68" s="203"/>
      <c r="P68" s="133"/>
      <c r="Q68" s="203"/>
      <c r="R68" s="133"/>
      <c r="S68" s="203"/>
      <c r="T68" s="133">
        <v>179.2</v>
      </c>
      <c r="U68" s="203"/>
      <c r="V68" s="133"/>
      <c r="W68" s="203"/>
      <c r="X68" s="133"/>
      <c r="Y68" s="203"/>
      <c r="Z68" s="133"/>
      <c r="AA68" s="203"/>
      <c r="AB68" s="133"/>
      <c r="AC68" s="203"/>
      <c r="AD68" s="133"/>
      <c r="AE68" s="203"/>
      <c r="AF68" s="133"/>
      <c r="AG68" s="203"/>
      <c r="AH68" s="133"/>
      <c r="AI68" s="203"/>
      <c r="AJ68" s="133"/>
      <c r="AK68" s="275"/>
      <c r="AL68" s="133"/>
      <c r="AM68" s="275"/>
      <c r="AN68" s="162">
        <f t="shared" si="1"/>
        <v>179.2</v>
      </c>
      <c r="AO68" s="215"/>
    </row>
    <row r="69" spans="1:41" ht="15" hidden="1" customHeight="1" thickBot="1" x14ac:dyDescent="0.25">
      <c r="A69" s="16"/>
      <c r="B69" s="17"/>
      <c r="D69" s="18"/>
      <c r="F69" s="19"/>
      <c r="H69" s="120"/>
      <c r="I69" s="14" t="s">
        <v>9</v>
      </c>
      <c r="J69" s="14"/>
      <c r="K69" s="25" t="s">
        <v>75</v>
      </c>
      <c r="L69" s="15" t="s">
        <v>61</v>
      </c>
      <c r="M69" s="15"/>
      <c r="N69" s="133"/>
      <c r="O69" s="204"/>
      <c r="P69" s="133"/>
      <c r="Q69" s="204"/>
      <c r="R69" s="133"/>
      <c r="S69" s="204"/>
      <c r="T69" s="133"/>
      <c r="U69" s="204"/>
      <c r="V69" s="133"/>
      <c r="W69" s="204"/>
      <c r="X69" s="133"/>
      <c r="Y69" s="204"/>
      <c r="Z69" s="133"/>
      <c r="AA69" s="204"/>
      <c r="AB69" s="133"/>
      <c r="AC69" s="204"/>
      <c r="AD69" s="133"/>
      <c r="AE69" s="204"/>
      <c r="AF69" s="133"/>
      <c r="AG69" s="204"/>
      <c r="AH69" s="133"/>
      <c r="AI69" s="204"/>
      <c r="AJ69" s="133"/>
      <c r="AK69" s="222"/>
      <c r="AL69" s="133"/>
      <c r="AM69" s="222"/>
      <c r="AN69" s="154" t="e">
        <f>N69+T69+V69+X69+Z69+AB69+AD69+AF69+AH69+#REF!</f>
        <v>#REF!</v>
      </c>
      <c r="AO69" s="216"/>
    </row>
    <row r="70" spans="1:41" ht="15" hidden="1" customHeight="1" x14ac:dyDescent="0.2">
      <c r="A70" s="16"/>
      <c r="B70" s="17"/>
      <c r="D70" s="18"/>
      <c r="F70" s="19"/>
      <c r="H70" s="33"/>
      <c r="I70" s="14" t="s">
        <v>166</v>
      </c>
      <c r="J70" s="14"/>
      <c r="K70" s="34" t="s">
        <v>61</v>
      </c>
      <c r="L70" s="15"/>
      <c r="M70" s="15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60"/>
      <c r="AM70" s="134"/>
      <c r="AN70" s="141"/>
      <c r="AO70" s="142"/>
    </row>
    <row r="71" spans="1:41" ht="15" hidden="1" customHeight="1" thickBot="1" x14ac:dyDescent="0.25">
      <c r="A71" s="16"/>
      <c r="B71" s="17"/>
      <c r="D71" s="18"/>
      <c r="F71" s="19"/>
      <c r="H71" s="35"/>
      <c r="I71" s="14" t="s">
        <v>167</v>
      </c>
      <c r="J71" s="14"/>
      <c r="K71" s="25" t="s">
        <v>212</v>
      </c>
      <c r="L71" s="15"/>
      <c r="M71" s="15" t="s">
        <v>129</v>
      </c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60"/>
      <c r="AM71" s="134"/>
      <c r="AN71" s="141"/>
      <c r="AO71" s="142"/>
    </row>
    <row r="72" spans="1:41" ht="15" customHeight="1" x14ac:dyDescent="0.2">
      <c r="A72" s="16"/>
      <c r="B72" s="17"/>
      <c r="D72" s="18"/>
      <c r="F72" s="19"/>
      <c r="H72" s="46"/>
      <c r="I72" s="48"/>
      <c r="J72" s="48"/>
      <c r="K72" s="125"/>
      <c r="L72" s="76"/>
      <c r="M72" s="47"/>
      <c r="N72" s="134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41"/>
      <c r="AO72" s="157"/>
    </row>
    <row r="73" spans="1:41" ht="15" customHeight="1" x14ac:dyDescent="0.2">
      <c r="A73" s="16"/>
      <c r="B73" s="17"/>
      <c r="D73" s="18"/>
      <c r="F73" s="43"/>
      <c r="G73" s="126"/>
      <c r="H73" s="126"/>
      <c r="I73" s="126"/>
      <c r="J73" s="126"/>
      <c r="K73" s="126"/>
      <c r="L73" s="126"/>
      <c r="M73" s="126"/>
      <c r="N73" s="273">
        <f>O63+O53+O43+O33+O23+O10+O4</f>
        <v>3560</v>
      </c>
      <c r="O73" s="274"/>
      <c r="P73" s="273">
        <f>Q63+Q53+Q43+Q33+Q23+Q10+Q4</f>
        <v>4252.6000000000004</v>
      </c>
      <c r="Q73" s="274"/>
      <c r="R73" s="273">
        <f>S63+S53+S43+S33+S23+S10+S4</f>
        <v>3838.3999999999996</v>
      </c>
      <c r="S73" s="274"/>
      <c r="T73" s="273">
        <f>U63+U53+U43+U33+U23+U10+U4</f>
        <v>1992.7999999999997</v>
      </c>
      <c r="U73" s="274"/>
      <c r="V73" s="273">
        <f>W63+W53+W43+W33+W23+W10+W4</f>
        <v>2693.8999999999996</v>
      </c>
      <c r="W73" s="274"/>
      <c r="X73" s="273">
        <f>Y63+Y53+Y43+Y33+Y23+Y10+Y4</f>
        <v>2423.9999999999995</v>
      </c>
      <c r="Y73" s="274"/>
      <c r="Z73" s="273">
        <f>AA63+AA53+AA43+AA33+AA23+AA10+AA4</f>
        <v>2418.6</v>
      </c>
      <c r="AA73" s="274"/>
      <c r="AB73" s="273">
        <f>AC63+AC53+AC43+AC33+AC23+AC10+AC4</f>
        <v>2319.8000000000006</v>
      </c>
      <c r="AC73" s="274"/>
      <c r="AD73" s="273">
        <f>AE63+AE53+AE43+AE33+AE23+AE10+AE4</f>
        <v>2731.8999999999996</v>
      </c>
      <c r="AE73" s="274"/>
      <c r="AF73" s="273">
        <f>AG63+AG53+AG43+AG33+AG23+AG10+AG4</f>
        <v>2559.6</v>
      </c>
      <c r="AG73" s="274"/>
      <c r="AH73" s="273">
        <f>AI63+AI53+AI43+AI33+AI23+AI10+AI4</f>
        <v>1519.8000000000002</v>
      </c>
      <c r="AI73" s="274"/>
      <c r="AJ73" s="273">
        <f>AK63+AK53+AK43+AK33+AK23+AK10+AK4</f>
        <v>798.90000000000009</v>
      </c>
      <c r="AK73" s="293"/>
      <c r="AL73" s="273">
        <f>AM63+AM53+AM43+AM33+AM23+AM10+AM4</f>
        <v>0</v>
      </c>
      <c r="AM73" s="293"/>
      <c r="AN73" s="196">
        <f>AO63+AO53+AO43+AO33+AO23+AO10+AO4</f>
        <v>31110.300000000003</v>
      </c>
      <c r="AO73" s="197"/>
    </row>
    <row r="74" spans="1:41" x14ac:dyDescent="0.2">
      <c r="A74" s="16"/>
      <c r="B74" s="17"/>
      <c r="D74" s="18"/>
      <c r="I74" s="79"/>
      <c r="J74" s="79"/>
      <c r="M74" s="59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41"/>
      <c r="AO74" s="142"/>
    </row>
    <row r="75" spans="1:41" x14ac:dyDescent="0.2">
      <c r="A75" s="16"/>
      <c r="B75" s="17"/>
      <c r="D75" s="18"/>
      <c r="F75" s="36" t="s">
        <v>242</v>
      </c>
      <c r="G75" s="37"/>
      <c r="H75" s="38"/>
      <c r="I75" s="264" t="s">
        <v>144</v>
      </c>
      <c r="J75" s="87"/>
      <c r="K75" s="15" t="s">
        <v>170</v>
      </c>
      <c r="L75" s="256" t="s">
        <v>273</v>
      </c>
      <c r="M75" s="121" t="s">
        <v>230</v>
      </c>
      <c r="N75" s="133"/>
      <c r="O75" s="202">
        <f>SUM(N75:N85)</f>
        <v>50.099999999999994</v>
      </c>
      <c r="P75" s="133"/>
      <c r="Q75" s="202">
        <f>SUM(P75:P85)</f>
        <v>410.7</v>
      </c>
      <c r="R75" s="133"/>
      <c r="S75" s="253">
        <f>SUM(R75:R85)</f>
        <v>829.90000000000009</v>
      </c>
      <c r="T75" s="133"/>
      <c r="U75" s="202">
        <f>SUM(T75:T85)</f>
        <v>271</v>
      </c>
      <c r="V75" s="133"/>
      <c r="W75" s="220">
        <f>SUM(V75:V85)</f>
        <v>145.4</v>
      </c>
      <c r="X75" s="133"/>
      <c r="Y75" s="220">
        <f>SUM(X75:X85)</f>
        <v>117.19999999999999</v>
      </c>
      <c r="Z75" s="133"/>
      <c r="AA75" s="220">
        <f>SUM(Z75:Z85)</f>
        <v>92.800000000000011</v>
      </c>
      <c r="AB75" s="133"/>
      <c r="AC75" s="220">
        <f>SUM(AB75:AB85)</f>
        <v>124.80000000000001</v>
      </c>
      <c r="AD75" s="133"/>
      <c r="AE75" s="220">
        <f>SUM(AD75:AD85)</f>
        <v>149.69999999999999</v>
      </c>
      <c r="AF75" s="133"/>
      <c r="AG75" s="220">
        <f>SUM(AF75:AF85)</f>
        <v>162</v>
      </c>
      <c r="AH75" s="133"/>
      <c r="AI75" s="220">
        <f>SUM(AH75:AH85)</f>
        <v>278.8</v>
      </c>
      <c r="AJ75" s="133"/>
      <c r="AK75" s="220">
        <f>SUM(AJ75:AJ85)</f>
        <v>401.2</v>
      </c>
      <c r="AL75" s="133"/>
      <c r="AM75" s="220">
        <f>SUM(AL75:AL85)</f>
        <v>1044.0999999999999</v>
      </c>
      <c r="AN75" s="146">
        <f t="shared" ref="AN75:AN90" si="2">N75+P75+R75+T75+V75+X75+Z75+AB75+AD75+AF75+AH75+AJ75+AL75</f>
        <v>0</v>
      </c>
      <c r="AO75" s="192">
        <f>SUM(AN75:AN85)</f>
        <v>4077.6999999999994</v>
      </c>
    </row>
    <row r="76" spans="1:41" x14ac:dyDescent="0.2">
      <c r="A76" s="16"/>
      <c r="B76" s="17"/>
      <c r="D76" s="18"/>
      <c r="F76" s="243" t="s">
        <v>169</v>
      </c>
      <c r="G76" s="244"/>
      <c r="H76" s="245"/>
      <c r="I76" s="265"/>
      <c r="J76" s="170"/>
      <c r="K76" s="15" t="s">
        <v>171</v>
      </c>
      <c r="L76" s="257"/>
      <c r="M76" s="121" t="s">
        <v>231</v>
      </c>
      <c r="N76" s="133"/>
      <c r="O76" s="203"/>
      <c r="P76" s="133"/>
      <c r="Q76" s="203"/>
      <c r="R76" s="133">
        <v>26.1</v>
      </c>
      <c r="S76" s="254"/>
      <c r="T76" s="133">
        <v>31.8</v>
      </c>
      <c r="U76" s="203"/>
      <c r="V76" s="133">
        <v>0.8</v>
      </c>
      <c r="W76" s="275"/>
      <c r="X76" s="133">
        <v>6.1</v>
      </c>
      <c r="Y76" s="275"/>
      <c r="Z76" s="133">
        <v>1.7</v>
      </c>
      <c r="AA76" s="275"/>
      <c r="AB76" s="133">
        <v>1.5</v>
      </c>
      <c r="AC76" s="275"/>
      <c r="AD76" s="133">
        <v>0.8</v>
      </c>
      <c r="AE76" s="275"/>
      <c r="AF76" s="133">
        <v>4</v>
      </c>
      <c r="AG76" s="275"/>
      <c r="AH76" s="133"/>
      <c r="AI76" s="275"/>
      <c r="AJ76" s="133"/>
      <c r="AK76" s="275"/>
      <c r="AL76" s="133"/>
      <c r="AM76" s="275"/>
      <c r="AN76" s="146">
        <f t="shared" si="2"/>
        <v>72.8</v>
      </c>
      <c r="AO76" s="193"/>
    </row>
    <row r="77" spans="1:41" x14ac:dyDescent="0.2">
      <c r="A77" s="16"/>
      <c r="B77" s="17"/>
      <c r="D77" s="18"/>
      <c r="F77" s="39"/>
      <c r="G77" s="40"/>
      <c r="H77" s="41"/>
      <c r="I77" s="266"/>
      <c r="J77" s="88"/>
      <c r="K77" s="15" t="s">
        <v>172</v>
      </c>
      <c r="L77" s="257"/>
      <c r="M77" s="76" t="s">
        <v>232</v>
      </c>
      <c r="N77" s="133"/>
      <c r="O77" s="203"/>
      <c r="P77" s="133"/>
      <c r="Q77" s="203"/>
      <c r="R77" s="133">
        <v>10.3</v>
      </c>
      <c r="S77" s="254"/>
      <c r="T77" s="133"/>
      <c r="U77" s="203"/>
      <c r="V77" s="133"/>
      <c r="W77" s="275"/>
      <c r="X77" s="133"/>
      <c r="Y77" s="275"/>
      <c r="Z77" s="133"/>
      <c r="AA77" s="275"/>
      <c r="AB77" s="133"/>
      <c r="AC77" s="275"/>
      <c r="AD77" s="133"/>
      <c r="AE77" s="275"/>
      <c r="AF77" s="133"/>
      <c r="AG77" s="275"/>
      <c r="AH77" s="133"/>
      <c r="AI77" s="275"/>
      <c r="AJ77" s="133"/>
      <c r="AK77" s="275"/>
      <c r="AL77" s="133"/>
      <c r="AM77" s="275"/>
      <c r="AN77" s="146">
        <f t="shared" si="2"/>
        <v>10.3</v>
      </c>
      <c r="AO77" s="193"/>
    </row>
    <row r="78" spans="1:41" x14ac:dyDescent="0.2">
      <c r="A78" s="16"/>
      <c r="B78" s="17"/>
      <c r="D78" s="18"/>
      <c r="F78" s="39"/>
      <c r="G78" s="40"/>
      <c r="H78" s="41"/>
      <c r="I78" s="14" t="s">
        <v>145</v>
      </c>
      <c r="J78" s="14"/>
      <c r="K78" s="15" t="s">
        <v>130</v>
      </c>
      <c r="L78" s="257"/>
      <c r="M78" s="121" t="s">
        <v>233</v>
      </c>
      <c r="N78" s="133"/>
      <c r="O78" s="203"/>
      <c r="P78" s="133"/>
      <c r="Q78" s="203"/>
      <c r="R78" s="133"/>
      <c r="S78" s="254"/>
      <c r="T78" s="133"/>
      <c r="U78" s="203"/>
      <c r="V78" s="133"/>
      <c r="W78" s="275"/>
      <c r="X78" s="133"/>
      <c r="Y78" s="275"/>
      <c r="Z78" s="133"/>
      <c r="AA78" s="275"/>
      <c r="AB78" s="133"/>
      <c r="AC78" s="275"/>
      <c r="AD78" s="133"/>
      <c r="AE78" s="275"/>
      <c r="AF78" s="133"/>
      <c r="AG78" s="275"/>
      <c r="AH78" s="133"/>
      <c r="AI78" s="275"/>
      <c r="AJ78" s="133"/>
      <c r="AK78" s="275"/>
      <c r="AL78" s="133">
        <v>100.5</v>
      </c>
      <c r="AM78" s="275"/>
      <c r="AN78" s="146">
        <f t="shared" si="2"/>
        <v>100.5</v>
      </c>
      <c r="AO78" s="193"/>
    </row>
    <row r="79" spans="1:41" x14ac:dyDescent="0.2">
      <c r="A79" s="16"/>
      <c r="B79" s="17"/>
      <c r="D79" s="18"/>
      <c r="F79" s="42" t="s">
        <v>61</v>
      </c>
      <c r="G79" s="40"/>
      <c r="H79" s="41"/>
      <c r="I79" s="14" t="s">
        <v>146</v>
      </c>
      <c r="J79" s="14"/>
      <c r="K79" s="15" t="s">
        <v>213</v>
      </c>
      <c r="L79" s="257"/>
      <c r="M79" s="121" t="s">
        <v>234</v>
      </c>
      <c r="N79" s="133"/>
      <c r="O79" s="203"/>
      <c r="P79" s="133">
        <v>358</v>
      </c>
      <c r="Q79" s="203"/>
      <c r="R79" s="133">
        <v>212.3</v>
      </c>
      <c r="S79" s="254"/>
      <c r="T79" s="133"/>
      <c r="U79" s="203"/>
      <c r="V79" s="133"/>
      <c r="W79" s="275"/>
      <c r="X79" s="133"/>
      <c r="Y79" s="275"/>
      <c r="Z79" s="133"/>
      <c r="AA79" s="275"/>
      <c r="AB79" s="133"/>
      <c r="AC79" s="275"/>
      <c r="AD79" s="133"/>
      <c r="AE79" s="275"/>
      <c r="AF79" s="133"/>
      <c r="AG79" s="275"/>
      <c r="AH79" s="133">
        <v>147.80000000000001</v>
      </c>
      <c r="AI79" s="275"/>
      <c r="AJ79" s="133">
        <v>320.7</v>
      </c>
      <c r="AK79" s="275"/>
      <c r="AL79" s="133">
        <v>730</v>
      </c>
      <c r="AM79" s="275"/>
      <c r="AN79" s="146">
        <f t="shared" si="2"/>
        <v>1768.8</v>
      </c>
      <c r="AO79" s="193"/>
    </row>
    <row r="80" spans="1:41" x14ac:dyDescent="0.2">
      <c r="A80" s="16"/>
      <c r="B80" s="17"/>
      <c r="D80" s="18"/>
      <c r="F80" s="42"/>
      <c r="G80" s="40"/>
      <c r="H80" s="41"/>
      <c r="I80" s="14" t="s">
        <v>147</v>
      </c>
      <c r="J80" s="14"/>
      <c r="K80" s="15" t="s">
        <v>76</v>
      </c>
      <c r="L80" s="257"/>
      <c r="M80" s="121" t="s">
        <v>235</v>
      </c>
      <c r="N80" s="133"/>
      <c r="O80" s="203"/>
      <c r="P80" s="133"/>
      <c r="Q80" s="203"/>
      <c r="R80" s="133">
        <v>419</v>
      </c>
      <c r="S80" s="254"/>
      <c r="T80" s="133">
        <v>21.9</v>
      </c>
      <c r="U80" s="203"/>
      <c r="V80" s="133">
        <v>6.4</v>
      </c>
      <c r="W80" s="275"/>
      <c r="X80" s="133">
        <v>2.1</v>
      </c>
      <c r="Y80" s="275"/>
      <c r="Z80" s="133">
        <v>2.1</v>
      </c>
      <c r="AA80" s="275"/>
      <c r="AB80" s="133">
        <v>2.2000000000000002</v>
      </c>
      <c r="AC80" s="275"/>
      <c r="AD80" s="133">
        <v>3.6</v>
      </c>
      <c r="AE80" s="275"/>
      <c r="AF80" s="133">
        <v>6.7</v>
      </c>
      <c r="AG80" s="275"/>
      <c r="AH80" s="133">
        <v>7</v>
      </c>
      <c r="AI80" s="275"/>
      <c r="AJ80" s="133">
        <v>1.3</v>
      </c>
      <c r="AK80" s="275"/>
      <c r="AL80" s="133">
        <v>40.6</v>
      </c>
      <c r="AM80" s="275"/>
      <c r="AN80" s="146">
        <f t="shared" si="2"/>
        <v>512.9</v>
      </c>
      <c r="AO80" s="193"/>
    </row>
    <row r="81" spans="1:43" x14ac:dyDescent="0.2">
      <c r="A81" s="16"/>
      <c r="B81" s="17"/>
      <c r="D81" s="18"/>
      <c r="F81" s="42"/>
      <c r="G81" s="40"/>
      <c r="H81" s="41"/>
      <c r="I81" s="14" t="s">
        <v>148</v>
      </c>
      <c r="J81" s="14"/>
      <c r="K81" s="15" t="s">
        <v>214</v>
      </c>
      <c r="L81" s="257"/>
      <c r="M81" s="121" t="s">
        <v>236</v>
      </c>
      <c r="N81" s="133"/>
      <c r="O81" s="203"/>
      <c r="P81" s="133"/>
      <c r="Q81" s="203"/>
      <c r="R81" s="133">
        <v>67.5</v>
      </c>
      <c r="S81" s="254"/>
      <c r="T81" s="133">
        <v>72.2</v>
      </c>
      <c r="U81" s="203"/>
      <c r="V81" s="133">
        <v>36.700000000000003</v>
      </c>
      <c r="W81" s="275"/>
      <c r="X81" s="133">
        <v>26.9</v>
      </c>
      <c r="Y81" s="275"/>
      <c r="Z81" s="133">
        <v>26.8</v>
      </c>
      <c r="AA81" s="275"/>
      <c r="AB81" s="133">
        <v>52.1</v>
      </c>
      <c r="AC81" s="275"/>
      <c r="AD81" s="133">
        <v>44.3</v>
      </c>
      <c r="AE81" s="275"/>
      <c r="AF81" s="133">
        <v>55.8</v>
      </c>
      <c r="AG81" s="275"/>
      <c r="AH81" s="133">
        <v>21.9</v>
      </c>
      <c r="AI81" s="275"/>
      <c r="AJ81" s="133">
        <v>20</v>
      </c>
      <c r="AK81" s="275"/>
      <c r="AL81" s="133"/>
      <c r="AM81" s="275"/>
      <c r="AN81" s="146">
        <f t="shared" si="2"/>
        <v>424.2</v>
      </c>
      <c r="AO81" s="193"/>
    </row>
    <row r="82" spans="1:43" ht="12.75" customHeight="1" x14ac:dyDescent="0.2">
      <c r="A82" s="16"/>
      <c r="B82" s="17"/>
      <c r="D82" s="18"/>
      <c r="F82" s="42"/>
      <c r="G82" s="40"/>
      <c r="H82" s="41"/>
      <c r="I82" s="14" t="s">
        <v>149</v>
      </c>
      <c r="J82" s="14"/>
      <c r="K82" s="15" t="s">
        <v>215</v>
      </c>
      <c r="L82" s="257"/>
      <c r="M82" s="121" t="s">
        <v>249</v>
      </c>
      <c r="N82" s="133">
        <v>27.7</v>
      </c>
      <c r="O82" s="203"/>
      <c r="P82" s="133"/>
      <c r="Q82" s="203"/>
      <c r="R82" s="133"/>
      <c r="S82" s="254"/>
      <c r="T82" s="133">
        <v>9.9</v>
      </c>
      <c r="U82" s="203"/>
      <c r="V82" s="133"/>
      <c r="W82" s="275"/>
      <c r="X82" s="133">
        <v>20.3</v>
      </c>
      <c r="Y82" s="275"/>
      <c r="Z82" s="133"/>
      <c r="AA82" s="275"/>
      <c r="AB82" s="133"/>
      <c r="AC82" s="275"/>
      <c r="AD82" s="133"/>
      <c r="AE82" s="275"/>
      <c r="AF82" s="133"/>
      <c r="AG82" s="275"/>
      <c r="AH82" s="133">
        <v>24.3</v>
      </c>
      <c r="AI82" s="275"/>
      <c r="AJ82" s="133"/>
      <c r="AK82" s="275"/>
      <c r="AL82" s="133">
        <v>105.4</v>
      </c>
      <c r="AM82" s="275"/>
      <c r="AN82" s="146">
        <f t="shared" si="2"/>
        <v>187.60000000000002</v>
      </c>
      <c r="AO82" s="193"/>
    </row>
    <row r="83" spans="1:43" ht="12.75" hidden="1" customHeight="1" x14ac:dyDescent="0.2">
      <c r="A83" s="16"/>
      <c r="B83" s="17"/>
      <c r="D83" s="18"/>
      <c r="F83" s="42"/>
      <c r="G83" s="40"/>
      <c r="H83" s="41"/>
      <c r="I83" s="14" t="s">
        <v>150</v>
      </c>
      <c r="J83" s="14"/>
      <c r="K83" s="15" t="s">
        <v>61</v>
      </c>
      <c r="L83" s="257"/>
      <c r="M83" s="121"/>
      <c r="N83" s="133"/>
      <c r="O83" s="203"/>
      <c r="P83" s="133"/>
      <c r="Q83" s="203"/>
      <c r="R83" s="133"/>
      <c r="S83" s="254"/>
      <c r="T83" s="133"/>
      <c r="U83" s="203"/>
      <c r="V83" s="133"/>
      <c r="W83" s="275"/>
      <c r="X83" s="133"/>
      <c r="Y83" s="275"/>
      <c r="Z83" s="133"/>
      <c r="AA83" s="275"/>
      <c r="AB83" s="133"/>
      <c r="AC83" s="275"/>
      <c r="AD83" s="133"/>
      <c r="AE83" s="275"/>
      <c r="AF83" s="133"/>
      <c r="AG83" s="275"/>
      <c r="AH83" s="133"/>
      <c r="AI83" s="275"/>
      <c r="AJ83" s="133"/>
      <c r="AK83" s="275"/>
      <c r="AL83" s="133"/>
      <c r="AM83" s="275"/>
      <c r="AN83" s="146">
        <f t="shared" si="2"/>
        <v>0</v>
      </c>
      <c r="AO83" s="193"/>
    </row>
    <row r="84" spans="1:43" ht="12.75" hidden="1" customHeight="1" x14ac:dyDescent="0.2">
      <c r="A84" s="16"/>
      <c r="B84" s="17"/>
      <c r="D84" s="18"/>
      <c r="F84" s="42"/>
      <c r="G84" s="40"/>
      <c r="H84" s="41"/>
      <c r="I84" s="14" t="s">
        <v>151</v>
      </c>
      <c r="J84" s="14"/>
      <c r="K84" s="15" t="s">
        <v>61</v>
      </c>
      <c r="L84" s="258"/>
      <c r="M84" s="121" t="s">
        <v>61</v>
      </c>
      <c r="N84" s="133"/>
      <c r="O84" s="203"/>
      <c r="P84" s="133"/>
      <c r="Q84" s="203"/>
      <c r="R84" s="133"/>
      <c r="S84" s="254"/>
      <c r="T84" s="133"/>
      <c r="U84" s="203"/>
      <c r="V84" s="133"/>
      <c r="W84" s="275"/>
      <c r="X84" s="133"/>
      <c r="Y84" s="275"/>
      <c r="Z84" s="133"/>
      <c r="AA84" s="275"/>
      <c r="AB84" s="133"/>
      <c r="AC84" s="275"/>
      <c r="AD84" s="133"/>
      <c r="AE84" s="275"/>
      <c r="AF84" s="133"/>
      <c r="AG84" s="275"/>
      <c r="AH84" s="133"/>
      <c r="AI84" s="275"/>
      <c r="AJ84" s="133"/>
      <c r="AK84" s="275"/>
      <c r="AL84" s="133"/>
      <c r="AM84" s="275"/>
      <c r="AN84" s="146">
        <f t="shared" si="2"/>
        <v>0</v>
      </c>
      <c r="AO84" s="193"/>
    </row>
    <row r="85" spans="1:43" ht="12.75" customHeight="1" x14ac:dyDescent="0.2">
      <c r="A85" s="16"/>
      <c r="B85" s="17"/>
      <c r="D85" s="18"/>
      <c r="F85" s="43"/>
      <c r="G85" s="44"/>
      <c r="H85" s="45"/>
      <c r="I85" s="14" t="s">
        <v>152</v>
      </c>
      <c r="J85" s="14"/>
      <c r="K85" s="15" t="s">
        <v>90</v>
      </c>
      <c r="L85" s="78" t="s">
        <v>216</v>
      </c>
      <c r="M85" s="121" t="s">
        <v>269</v>
      </c>
      <c r="N85" s="133">
        <v>22.4</v>
      </c>
      <c r="O85" s="204"/>
      <c r="P85" s="133">
        <v>52.7</v>
      </c>
      <c r="Q85" s="204"/>
      <c r="R85" s="133">
        <v>94.7</v>
      </c>
      <c r="S85" s="255"/>
      <c r="T85" s="133">
        <v>135.19999999999999</v>
      </c>
      <c r="U85" s="204"/>
      <c r="V85" s="133">
        <v>101.5</v>
      </c>
      <c r="W85" s="222"/>
      <c r="X85" s="133">
        <v>61.8</v>
      </c>
      <c r="Y85" s="222"/>
      <c r="Z85" s="133">
        <v>62.2</v>
      </c>
      <c r="AA85" s="222"/>
      <c r="AB85" s="133">
        <v>69</v>
      </c>
      <c r="AC85" s="222"/>
      <c r="AD85" s="133">
        <v>101</v>
      </c>
      <c r="AE85" s="222"/>
      <c r="AF85" s="133">
        <v>95.5</v>
      </c>
      <c r="AG85" s="222"/>
      <c r="AH85" s="133">
        <v>77.8</v>
      </c>
      <c r="AI85" s="222"/>
      <c r="AJ85" s="133">
        <v>59.2</v>
      </c>
      <c r="AK85" s="222"/>
      <c r="AL85" s="133">
        <v>67.599999999999994</v>
      </c>
      <c r="AM85" s="222"/>
      <c r="AN85" s="146">
        <f t="shared" si="2"/>
        <v>1000.6</v>
      </c>
      <c r="AO85" s="194"/>
    </row>
    <row r="86" spans="1:43" ht="12.75" customHeight="1" x14ac:dyDescent="0.2">
      <c r="A86" s="16"/>
      <c r="B86" s="17"/>
      <c r="D86" s="18"/>
      <c r="I86" s="46"/>
      <c r="J86" s="46"/>
      <c r="K86" s="47"/>
      <c r="L86" s="47"/>
      <c r="M86" s="47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41">
        <f t="shared" si="2"/>
        <v>0</v>
      </c>
      <c r="AO86" s="142"/>
    </row>
    <row r="87" spans="1:43" ht="12.75" customHeight="1" x14ac:dyDescent="0.2">
      <c r="A87" s="16"/>
      <c r="B87" s="17"/>
      <c r="D87" s="18"/>
      <c r="F87" s="36" t="s">
        <v>154</v>
      </c>
      <c r="G87" s="37"/>
      <c r="H87" s="38"/>
      <c r="I87" s="14" t="s">
        <v>10</v>
      </c>
      <c r="J87" s="87" t="s">
        <v>319</v>
      </c>
      <c r="K87" s="15" t="s">
        <v>85</v>
      </c>
      <c r="L87" s="80" t="s">
        <v>217</v>
      </c>
      <c r="M87" s="15" t="s">
        <v>241</v>
      </c>
      <c r="N87" s="133">
        <v>97.3</v>
      </c>
      <c r="O87" s="202">
        <f>SUM(N87:N90)</f>
        <v>111.39999999999999</v>
      </c>
      <c r="P87" s="133">
        <v>103.9</v>
      </c>
      <c r="Q87" s="202">
        <f>SUM(P87:P90)</f>
        <v>413.7</v>
      </c>
      <c r="R87" s="133">
        <v>260.3</v>
      </c>
      <c r="S87" s="202">
        <f>SUM(R87:R90)</f>
        <v>787.5</v>
      </c>
      <c r="T87" s="133">
        <v>2056.9</v>
      </c>
      <c r="U87" s="202">
        <f>SUM(T87:T90)</f>
        <v>2499.4000000000005</v>
      </c>
      <c r="V87" s="133">
        <v>674.3</v>
      </c>
      <c r="W87" s="202">
        <f>SUM(V87:V90)</f>
        <v>987.7</v>
      </c>
      <c r="X87" s="133">
        <v>922.7</v>
      </c>
      <c r="Y87" s="202">
        <f>SUM(X87:X90)</f>
        <v>1119.2</v>
      </c>
      <c r="Z87" s="133">
        <v>894.7</v>
      </c>
      <c r="AA87" s="202">
        <f>SUM(Z87:Z90)</f>
        <v>1092.7</v>
      </c>
      <c r="AB87" s="133">
        <v>919.9</v>
      </c>
      <c r="AC87" s="202">
        <f>SUM(AB87:AB90)</f>
        <v>1151.5999999999999</v>
      </c>
      <c r="AD87" s="133">
        <v>631.70000000000005</v>
      </c>
      <c r="AE87" s="202">
        <f>SUM(AD87:AD90)</f>
        <v>832</v>
      </c>
      <c r="AF87" s="133">
        <v>592.20000000000005</v>
      </c>
      <c r="AG87" s="202">
        <f>SUM(AF87:AF90)</f>
        <v>821.90000000000009</v>
      </c>
      <c r="AH87" s="133">
        <v>675.9</v>
      </c>
      <c r="AI87" s="202">
        <f>SUM(AH87:AH90)</f>
        <v>839.8</v>
      </c>
      <c r="AJ87" s="133">
        <v>529.4</v>
      </c>
      <c r="AK87" s="220">
        <f>SUM(AJ87:AJ90)</f>
        <v>652</v>
      </c>
      <c r="AL87" s="133">
        <v>38</v>
      </c>
      <c r="AM87" s="220">
        <f>SUM(AL87:AL90)</f>
        <v>75.400000000000006</v>
      </c>
      <c r="AN87" s="146">
        <f t="shared" si="2"/>
        <v>8397.1999999999989</v>
      </c>
      <c r="AO87" s="192">
        <f>SUM(AN87:AN90)</f>
        <v>11384.299999999997</v>
      </c>
    </row>
    <row r="88" spans="1:43" ht="12.75" customHeight="1" x14ac:dyDescent="0.2">
      <c r="A88" s="16"/>
      <c r="B88" s="17"/>
      <c r="D88" s="18"/>
      <c r="F88" s="243" t="s">
        <v>155</v>
      </c>
      <c r="G88" s="244"/>
      <c r="H88" s="245"/>
      <c r="I88" s="14" t="s">
        <v>11</v>
      </c>
      <c r="J88" s="14"/>
      <c r="K88" s="15" t="s">
        <v>218</v>
      </c>
      <c r="L88" s="80" t="s">
        <v>219</v>
      </c>
      <c r="M88" s="15"/>
      <c r="N88" s="133"/>
      <c r="O88" s="203"/>
      <c r="P88" s="133">
        <v>50</v>
      </c>
      <c r="Q88" s="203"/>
      <c r="R88" s="133">
        <v>69.099999999999994</v>
      </c>
      <c r="S88" s="203"/>
      <c r="T88" s="133">
        <v>139.9</v>
      </c>
      <c r="U88" s="203"/>
      <c r="V88" s="133">
        <v>125.2</v>
      </c>
      <c r="W88" s="203"/>
      <c r="X88" s="133">
        <v>107.9</v>
      </c>
      <c r="Y88" s="203"/>
      <c r="Z88" s="133">
        <v>109.2</v>
      </c>
      <c r="AA88" s="203"/>
      <c r="AB88" s="133">
        <v>142.9</v>
      </c>
      <c r="AC88" s="203"/>
      <c r="AD88" s="133">
        <v>111.5</v>
      </c>
      <c r="AE88" s="203"/>
      <c r="AF88" s="133">
        <v>141.19999999999999</v>
      </c>
      <c r="AG88" s="203"/>
      <c r="AH88" s="133">
        <v>90.5</v>
      </c>
      <c r="AI88" s="203"/>
      <c r="AJ88" s="133">
        <v>56.4</v>
      </c>
      <c r="AK88" s="275"/>
      <c r="AL88" s="133">
        <v>32.700000000000003</v>
      </c>
      <c r="AM88" s="275"/>
      <c r="AN88" s="146">
        <f t="shared" si="2"/>
        <v>1176.5000000000002</v>
      </c>
      <c r="AO88" s="193"/>
    </row>
    <row r="89" spans="1:43" ht="12.75" customHeight="1" x14ac:dyDescent="0.2">
      <c r="A89" s="16"/>
      <c r="B89" s="17"/>
      <c r="D89" s="18"/>
      <c r="F89" s="42" t="s">
        <v>162</v>
      </c>
      <c r="G89" s="40"/>
      <c r="H89" s="41"/>
      <c r="I89" s="14" t="s">
        <v>12</v>
      </c>
      <c r="J89" s="14"/>
      <c r="K89" s="15" t="s">
        <v>220</v>
      </c>
      <c r="L89" s="80" t="s">
        <v>221</v>
      </c>
      <c r="M89" s="15" t="s">
        <v>262</v>
      </c>
      <c r="N89" s="133">
        <v>14.1</v>
      </c>
      <c r="O89" s="203"/>
      <c r="P89" s="133">
        <v>31.2</v>
      </c>
      <c r="Q89" s="203"/>
      <c r="R89" s="133">
        <v>31.4</v>
      </c>
      <c r="S89" s="203"/>
      <c r="T89" s="133">
        <v>87.3</v>
      </c>
      <c r="U89" s="203"/>
      <c r="V89" s="133">
        <v>105.5</v>
      </c>
      <c r="W89" s="203"/>
      <c r="X89" s="133">
        <v>88.6</v>
      </c>
      <c r="Y89" s="203"/>
      <c r="Z89" s="133">
        <v>88.8</v>
      </c>
      <c r="AA89" s="203"/>
      <c r="AB89" s="133">
        <v>88.8</v>
      </c>
      <c r="AC89" s="203"/>
      <c r="AD89" s="133">
        <v>88.8</v>
      </c>
      <c r="AE89" s="203"/>
      <c r="AF89" s="133">
        <v>88.5</v>
      </c>
      <c r="AG89" s="203"/>
      <c r="AH89" s="133">
        <v>73.400000000000006</v>
      </c>
      <c r="AI89" s="203"/>
      <c r="AJ89" s="133">
        <v>66.2</v>
      </c>
      <c r="AK89" s="275"/>
      <c r="AL89" s="133">
        <v>4.7</v>
      </c>
      <c r="AM89" s="275"/>
      <c r="AN89" s="146">
        <f t="shared" si="2"/>
        <v>857.30000000000007</v>
      </c>
      <c r="AO89" s="193"/>
    </row>
    <row r="90" spans="1:43" ht="12.75" customHeight="1" x14ac:dyDescent="0.2">
      <c r="A90" s="16"/>
      <c r="B90" s="17"/>
      <c r="D90" s="18"/>
      <c r="F90" s="43"/>
      <c r="G90" s="44"/>
      <c r="H90" s="45"/>
      <c r="I90" s="14" t="s">
        <v>13</v>
      </c>
      <c r="J90" s="14"/>
      <c r="K90" s="15" t="s">
        <v>14</v>
      </c>
      <c r="L90" s="15" t="s">
        <v>222</v>
      </c>
      <c r="M90" s="15" t="s">
        <v>243</v>
      </c>
      <c r="N90" s="133"/>
      <c r="O90" s="204"/>
      <c r="P90" s="133">
        <v>228.6</v>
      </c>
      <c r="Q90" s="204"/>
      <c r="R90" s="133">
        <v>426.7</v>
      </c>
      <c r="S90" s="204"/>
      <c r="T90" s="133">
        <v>215.3</v>
      </c>
      <c r="U90" s="204"/>
      <c r="V90" s="133">
        <v>82.7</v>
      </c>
      <c r="W90" s="204"/>
      <c r="X90" s="133"/>
      <c r="Y90" s="204"/>
      <c r="Z90" s="133"/>
      <c r="AA90" s="204"/>
      <c r="AB90" s="133"/>
      <c r="AC90" s="204"/>
      <c r="AD90" s="133"/>
      <c r="AE90" s="204"/>
      <c r="AF90" s="133"/>
      <c r="AG90" s="204"/>
      <c r="AH90" s="133"/>
      <c r="AI90" s="204"/>
      <c r="AJ90" s="133"/>
      <c r="AK90" s="222"/>
      <c r="AL90" s="133"/>
      <c r="AM90" s="222"/>
      <c r="AN90" s="146">
        <f t="shared" si="2"/>
        <v>953.3</v>
      </c>
      <c r="AO90" s="194"/>
    </row>
    <row r="91" spans="1:43" ht="12.75" customHeight="1" thickBot="1" x14ac:dyDescent="0.25">
      <c r="A91" s="16"/>
      <c r="B91" s="17"/>
      <c r="D91" s="18"/>
      <c r="I91" s="48"/>
      <c r="J91" s="48"/>
      <c r="M91" s="53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41"/>
      <c r="AO91" s="142"/>
    </row>
    <row r="92" spans="1:43" ht="12.75" customHeight="1" thickBot="1" x14ac:dyDescent="0.25">
      <c r="A92" s="16"/>
      <c r="B92" s="17"/>
      <c r="D92" s="128"/>
      <c r="E92" s="127"/>
      <c r="F92" s="127"/>
      <c r="G92" s="127"/>
      <c r="H92" s="127"/>
      <c r="I92" s="127"/>
      <c r="J92" s="127"/>
      <c r="K92" s="127"/>
      <c r="L92" s="127"/>
      <c r="M92" s="127"/>
      <c r="N92" s="218">
        <f>O87+O75+N73</f>
        <v>3721.5</v>
      </c>
      <c r="O92" s="219"/>
      <c r="P92" s="218">
        <f>Q87+Q75+P73</f>
        <v>5077</v>
      </c>
      <c r="Q92" s="219"/>
      <c r="R92" s="218">
        <f>S87+S75+R73</f>
        <v>5455.7999999999993</v>
      </c>
      <c r="S92" s="219"/>
      <c r="T92" s="218">
        <f>U87+U75+T73</f>
        <v>4763.2000000000007</v>
      </c>
      <c r="U92" s="219"/>
      <c r="V92" s="218">
        <f>W87+W75+V73</f>
        <v>3827</v>
      </c>
      <c r="W92" s="219"/>
      <c r="X92" s="218">
        <f>Y87+Y75+X73</f>
        <v>3660.3999999999996</v>
      </c>
      <c r="Y92" s="219"/>
      <c r="Z92" s="218">
        <f>AA87+AA75+Z73</f>
        <v>3604.1</v>
      </c>
      <c r="AA92" s="219"/>
      <c r="AB92" s="218">
        <f>AC87+AC75+AB73</f>
        <v>3596.2000000000007</v>
      </c>
      <c r="AC92" s="219"/>
      <c r="AD92" s="218">
        <f>AE87+AE75+AD73</f>
        <v>3713.5999999999995</v>
      </c>
      <c r="AE92" s="219"/>
      <c r="AF92" s="218">
        <f>AG87+AG75+AF73</f>
        <v>3543.5</v>
      </c>
      <c r="AG92" s="219"/>
      <c r="AH92" s="218">
        <f>AI87+AI75+AH73</f>
        <v>2638.4</v>
      </c>
      <c r="AI92" s="219"/>
      <c r="AJ92" s="218">
        <f>AK87+AK75+AJ73</f>
        <v>1852.1000000000001</v>
      </c>
      <c r="AK92" s="280"/>
      <c r="AL92" s="218">
        <f>AM87+AM75+AL73</f>
        <v>1119.5</v>
      </c>
      <c r="AM92" s="280"/>
      <c r="AN92" s="196">
        <f>AO87+AO75+AN73</f>
        <v>46572.3</v>
      </c>
      <c r="AO92" s="197"/>
      <c r="AP92" s="136">
        <f>SUM(N92:AM92)</f>
        <v>46572.299999999996</v>
      </c>
      <c r="AQ92" s="145" t="str">
        <f>IF(AN92=AP92,"CORRECT","WRONG")</f>
        <v>CORRECT</v>
      </c>
    </row>
    <row r="93" spans="1:43" ht="12.75" customHeight="1" thickBot="1" x14ac:dyDescent="0.25">
      <c r="A93" s="16"/>
      <c r="B93" s="17"/>
      <c r="I93" s="48"/>
      <c r="J93" s="48"/>
      <c r="M93" s="53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41"/>
      <c r="AO93" s="142"/>
      <c r="AQ93" s="145"/>
    </row>
    <row r="94" spans="1:43" ht="12.75" customHeight="1" x14ac:dyDescent="0.2">
      <c r="A94" s="16"/>
      <c r="B94" s="17"/>
      <c r="D94" s="49" t="s">
        <v>158</v>
      </c>
      <c r="E94" s="50"/>
      <c r="F94" s="51"/>
      <c r="G94" s="50"/>
      <c r="H94" s="52"/>
      <c r="I94" s="70"/>
      <c r="J94" s="70"/>
      <c r="K94" s="70"/>
      <c r="L94" s="70"/>
      <c r="M94" s="70"/>
      <c r="N94" s="220">
        <f>N97-N92</f>
        <v>210.30000000000018</v>
      </c>
      <c r="O94" s="221"/>
      <c r="P94" s="220">
        <f>P97-P92</f>
        <v>344.60000000000036</v>
      </c>
      <c r="Q94" s="221"/>
      <c r="R94" s="220">
        <f>R97-R92</f>
        <v>474.50000000000091</v>
      </c>
      <c r="S94" s="221"/>
      <c r="T94" s="220">
        <f>T97-T92</f>
        <v>548.69999999999891</v>
      </c>
      <c r="U94" s="221"/>
      <c r="V94" s="220">
        <f>V97-V92</f>
        <v>404.80000000000018</v>
      </c>
      <c r="W94" s="221"/>
      <c r="X94" s="220">
        <f>X97-X92</f>
        <v>353.50000000000045</v>
      </c>
      <c r="Y94" s="221"/>
      <c r="Z94" s="220">
        <f>Z97-Z92</f>
        <v>413.5</v>
      </c>
      <c r="AA94" s="221"/>
      <c r="AB94" s="220">
        <f>AB97-AB92</f>
        <v>418.69999999999936</v>
      </c>
      <c r="AC94" s="221"/>
      <c r="AD94" s="220">
        <f>AD97-AD92</f>
        <v>422.60000000000036</v>
      </c>
      <c r="AE94" s="221"/>
      <c r="AF94" s="220">
        <f>AF97-AF92</f>
        <v>431.69999999999982</v>
      </c>
      <c r="AG94" s="221"/>
      <c r="AH94" s="220">
        <f>AH97-AH92</f>
        <v>491.79999999999973</v>
      </c>
      <c r="AI94" s="221"/>
      <c r="AJ94" s="220">
        <f>AJ97-AJ92</f>
        <v>342.70000000000005</v>
      </c>
      <c r="AK94" s="289"/>
      <c r="AL94" s="220">
        <f>AL97-AL92</f>
        <v>233.09999999999991</v>
      </c>
      <c r="AM94" s="289"/>
      <c r="AN94" s="198">
        <f>AN97-AN92</f>
        <v>5090.4999999999927</v>
      </c>
      <c r="AO94" s="199"/>
      <c r="AP94" s="291">
        <f>SUM(N94:AM95)</f>
        <v>5090.5</v>
      </c>
      <c r="AQ94" s="287" t="str">
        <f>IF(AN94=AP94,"WRONG","CORRECT")</f>
        <v>CORRECT</v>
      </c>
    </row>
    <row r="95" spans="1:43" ht="12.75" customHeight="1" thickBot="1" x14ac:dyDescent="0.25">
      <c r="A95" s="16"/>
      <c r="B95" s="17"/>
      <c r="D95" s="55" t="s">
        <v>96</v>
      </c>
      <c r="E95" s="56"/>
      <c r="F95" s="57"/>
      <c r="G95" s="56"/>
      <c r="H95" s="58"/>
      <c r="I95" s="74"/>
      <c r="J95" s="74"/>
      <c r="K95" s="74"/>
      <c r="L95" s="74"/>
      <c r="M95" s="74"/>
      <c r="N95" s="222"/>
      <c r="O95" s="223"/>
      <c r="P95" s="222"/>
      <c r="Q95" s="223"/>
      <c r="R95" s="222"/>
      <c r="S95" s="223"/>
      <c r="T95" s="222"/>
      <c r="U95" s="223"/>
      <c r="V95" s="222"/>
      <c r="W95" s="223"/>
      <c r="X95" s="222"/>
      <c r="Y95" s="223"/>
      <c r="Z95" s="222"/>
      <c r="AA95" s="223"/>
      <c r="AB95" s="222"/>
      <c r="AC95" s="223"/>
      <c r="AD95" s="222"/>
      <c r="AE95" s="223"/>
      <c r="AF95" s="222"/>
      <c r="AG95" s="223"/>
      <c r="AH95" s="222"/>
      <c r="AI95" s="223"/>
      <c r="AJ95" s="222"/>
      <c r="AK95" s="290"/>
      <c r="AL95" s="222"/>
      <c r="AM95" s="290"/>
      <c r="AN95" s="200"/>
      <c r="AO95" s="201"/>
      <c r="AP95" s="292"/>
      <c r="AQ95" s="287" t="str">
        <f>IF(AN95=AP95,"CORRECT","WRONG")</f>
        <v>CORRECT</v>
      </c>
    </row>
    <row r="96" spans="1:43" ht="12.75" customHeight="1" x14ac:dyDescent="0.2">
      <c r="A96" s="16"/>
      <c r="B96" s="17"/>
      <c r="I96" s="79"/>
      <c r="J96" s="79"/>
      <c r="M96" s="76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41"/>
      <c r="AO96" s="142"/>
    </row>
    <row r="97" spans="1:41" ht="12.75" customHeight="1" x14ac:dyDescent="0.2">
      <c r="A97" s="54"/>
      <c r="B97" s="129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224">
        <v>3931.8</v>
      </c>
      <c r="O97" s="225"/>
      <c r="P97" s="224">
        <v>5421.6</v>
      </c>
      <c r="Q97" s="225"/>
      <c r="R97" s="224">
        <v>5930.3</v>
      </c>
      <c r="S97" s="225"/>
      <c r="T97" s="224">
        <v>5311.9</v>
      </c>
      <c r="U97" s="225"/>
      <c r="V97" s="224">
        <v>4231.8</v>
      </c>
      <c r="W97" s="225"/>
      <c r="X97" s="224">
        <v>4013.9</v>
      </c>
      <c r="Y97" s="225"/>
      <c r="Z97" s="224">
        <v>4017.6</v>
      </c>
      <c r="AA97" s="225"/>
      <c r="AB97" s="224">
        <v>4014.9</v>
      </c>
      <c r="AC97" s="225"/>
      <c r="AD97" s="224">
        <v>4136.2</v>
      </c>
      <c r="AE97" s="225"/>
      <c r="AF97" s="224">
        <v>3975.2</v>
      </c>
      <c r="AG97" s="225"/>
      <c r="AH97" s="224">
        <v>3130.2</v>
      </c>
      <c r="AI97" s="225"/>
      <c r="AJ97" s="224">
        <v>2194.8000000000002</v>
      </c>
      <c r="AK97" s="288"/>
      <c r="AL97" s="224">
        <v>1352.6</v>
      </c>
      <c r="AM97" s="288"/>
      <c r="AN97" s="196">
        <f>SUM(N97:AM97)</f>
        <v>51662.799999999996</v>
      </c>
      <c r="AO97" s="197"/>
    </row>
    <row r="98" spans="1:41" ht="12.75" customHeight="1" thickBot="1" x14ac:dyDescent="0.25">
      <c r="I98" s="79"/>
      <c r="J98" s="79"/>
      <c r="M98" s="76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43"/>
      <c r="AO98" s="144"/>
    </row>
    <row r="99" spans="1:41" ht="12.75" customHeight="1" x14ac:dyDescent="0.2">
      <c r="I99" s="79"/>
      <c r="J99" s="79"/>
      <c r="M99" s="59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</row>
    <row r="100" spans="1:41" ht="12.75" customHeight="1" x14ac:dyDescent="0.2">
      <c r="B100" s="60" t="s">
        <v>159</v>
      </c>
      <c r="C100" s="61"/>
      <c r="D100" s="61"/>
      <c r="E100" s="61"/>
      <c r="F100" s="62"/>
      <c r="G100" s="61"/>
      <c r="H100" s="63"/>
      <c r="I100" s="14" t="s">
        <v>292</v>
      </c>
      <c r="J100" s="14"/>
      <c r="K100" s="15" t="s">
        <v>97</v>
      </c>
      <c r="L100" s="15"/>
      <c r="M100" s="121" t="s">
        <v>99</v>
      </c>
      <c r="N100" s="133"/>
      <c r="O100" s="217">
        <f>SUM(N100:N103)</f>
        <v>125.4</v>
      </c>
      <c r="P100" s="133"/>
      <c r="Q100" s="217">
        <f>SUM(P100:P103)</f>
        <v>343</v>
      </c>
      <c r="R100" s="133"/>
      <c r="S100" s="217">
        <f>SUM(R100:R103)</f>
        <v>384.4</v>
      </c>
      <c r="T100" s="133"/>
      <c r="U100" s="217">
        <f>SUM(T100:T103)</f>
        <v>76.8</v>
      </c>
      <c r="V100" s="133"/>
      <c r="W100" s="217">
        <f>SUM(V100:V103)</f>
        <v>928.9</v>
      </c>
      <c r="X100" s="133"/>
      <c r="Y100" s="217">
        <f>SUM(X100:X103)</f>
        <v>416.3</v>
      </c>
      <c r="Z100" s="133"/>
      <c r="AA100" s="217">
        <f>SUM(Z100:Z103)</f>
        <v>412.5</v>
      </c>
      <c r="AB100" s="133"/>
      <c r="AC100" s="217">
        <f>SUM(AB100:AB103)</f>
        <v>415.3</v>
      </c>
      <c r="AD100" s="133"/>
      <c r="AE100" s="217">
        <f>SUM(AD100:AD103)</f>
        <v>387.3</v>
      </c>
      <c r="AF100" s="133"/>
      <c r="AG100" s="217">
        <f>SUM(AF100:AF103)</f>
        <v>548.4</v>
      </c>
      <c r="AH100" s="133">
        <v>493.7</v>
      </c>
      <c r="AI100" s="217">
        <f>SUM(AH100:AH103)</f>
        <v>1269</v>
      </c>
      <c r="AJ100" s="133">
        <v>1003.9</v>
      </c>
      <c r="AK100" s="217">
        <f>SUM(AJ100:AJ103)</f>
        <v>1013.6</v>
      </c>
      <c r="AL100" s="133">
        <v>725.2</v>
      </c>
      <c r="AM100" s="217">
        <f>SUM(AL100:AL103)</f>
        <v>725.2</v>
      </c>
      <c r="AN100" s="131">
        <f>N100+P100+R100+T100+V100+X100+Z100+AB100+AD100+AF100+AH100+AJ100+AL100</f>
        <v>2222.8000000000002</v>
      </c>
      <c r="AO100" s="202">
        <f>SUM(AN100:AN103)</f>
        <v>7046.1</v>
      </c>
    </row>
    <row r="101" spans="1:41" ht="12.75" customHeight="1" x14ac:dyDescent="0.2">
      <c r="B101" s="239" t="s">
        <v>107</v>
      </c>
      <c r="C101" s="240"/>
      <c r="D101" s="240"/>
      <c r="E101" s="64"/>
      <c r="F101" s="65"/>
      <c r="G101" s="66"/>
      <c r="H101" s="67"/>
      <c r="I101" s="14" t="s">
        <v>293</v>
      </c>
      <c r="J101" s="14"/>
      <c r="K101" s="15" t="s">
        <v>98</v>
      </c>
      <c r="L101" s="15"/>
      <c r="M101" s="121" t="s">
        <v>100</v>
      </c>
      <c r="N101" s="133"/>
      <c r="O101" s="217"/>
      <c r="P101" s="133"/>
      <c r="Q101" s="217"/>
      <c r="R101" s="133"/>
      <c r="S101" s="217"/>
      <c r="T101" s="133"/>
      <c r="U101" s="217"/>
      <c r="V101" s="133"/>
      <c r="W101" s="217"/>
      <c r="X101" s="133"/>
      <c r="Y101" s="217"/>
      <c r="Z101" s="133"/>
      <c r="AA101" s="217"/>
      <c r="AB101" s="133"/>
      <c r="AC101" s="217"/>
      <c r="AD101" s="133"/>
      <c r="AE101" s="217"/>
      <c r="AF101" s="133">
        <v>127.5</v>
      </c>
      <c r="AG101" s="217"/>
      <c r="AH101" s="133">
        <v>317.7</v>
      </c>
      <c r="AI101" s="217"/>
      <c r="AJ101" s="133"/>
      <c r="AK101" s="217"/>
      <c r="AL101" s="133"/>
      <c r="AM101" s="217"/>
      <c r="AN101" s="131">
        <f>N101+P101+R101+T101+V101+X101+Z101+AB101+AD101+AF101+AH101+AJ101+AL101</f>
        <v>445.2</v>
      </c>
      <c r="AO101" s="203"/>
    </row>
    <row r="102" spans="1:41" x14ac:dyDescent="0.2">
      <c r="B102" s="68"/>
      <c r="I102" s="14" t="s">
        <v>294</v>
      </c>
      <c r="J102" s="14"/>
      <c r="K102" s="15" t="s">
        <v>296</v>
      </c>
      <c r="N102" s="133">
        <v>125.4</v>
      </c>
      <c r="O102" s="217"/>
      <c r="P102" s="133">
        <v>343</v>
      </c>
      <c r="Q102" s="217"/>
      <c r="R102" s="133">
        <v>384.4</v>
      </c>
      <c r="S102" s="217"/>
      <c r="T102" s="133">
        <v>31.4</v>
      </c>
      <c r="U102" s="217"/>
      <c r="V102" s="133">
        <v>928.9</v>
      </c>
      <c r="W102" s="217"/>
      <c r="X102" s="133">
        <v>416.3</v>
      </c>
      <c r="Y102" s="217"/>
      <c r="Z102" s="133">
        <v>412.5</v>
      </c>
      <c r="AA102" s="217"/>
      <c r="AB102" s="133">
        <v>415.3</v>
      </c>
      <c r="AC102" s="217"/>
      <c r="AD102" s="133">
        <v>387.3</v>
      </c>
      <c r="AE102" s="217"/>
      <c r="AF102" s="133">
        <v>420.9</v>
      </c>
      <c r="AG102" s="217"/>
      <c r="AH102" s="133">
        <v>457.6</v>
      </c>
      <c r="AI102" s="217"/>
      <c r="AJ102" s="133">
        <v>9.6999999999999993</v>
      </c>
      <c r="AK102" s="217"/>
      <c r="AL102" s="133"/>
      <c r="AM102" s="217"/>
      <c r="AN102" s="131">
        <f>N102+P102+R102+T102+V102+X102+Z102+AB102+AD102+AF102+AH102+AJ102+AL102</f>
        <v>4332.7000000000007</v>
      </c>
      <c r="AO102" s="203"/>
    </row>
    <row r="103" spans="1:41" x14ac:dyDescent="0.2">
      <c r="I103" s="14" t="s">
        <v>295</v>
      </c>
      <c r="J103" s="14"/>
      <c r="K103" s="15" t="s">
        <v>297</v>
      </c>
      <c r="N103" s="133"/>
      <c r="O103" s="217"/>
      <c r="P103" s="133"/>
      <c r="Q103" s="217"/>
      <c r="R103" s="133"/>
      <c r="S103" s="217"/>
      <c r="T103" s="133">
        <v>45.4</v>
      </c>
      <c r="U103" s="217"/>
      <c r="V103" s="133"/>
      <c r="W103" s="217"/>
      <c r="X103" s="133"/>
      <c r="Y103" s="217"/>
      <c r="Z103" s="133"/>
      <c r="AA103" s="217"/>
      <c r="AB103" s="133"/>
      <c r="AC103" s="217"/>
      <c r="AD103" s="133"/>
      <c r="AE103" s="217"/>
      <c r="AF103" s="133"/>
      <c r="AG103" s="217"/>
      <c r="AH103" s="133"/>
      <c r="AI103" s="217"/>
      <c r="AJ103" s="133"/>
      <c r="AK103" s="217"/>
      <c r="AL103" s="133"/>
      <c r="AM103" s="217"/>
      <c r="AN103" s="131">
        <f>N103+P103+R103+T103+V103+X103+Z103+AB103+AD103+AF103+AH103+AJ103+AL103</f>
        <v>45.4</v>
      </c>
      <c r="AO103" s="204"/>
    </row>
    <row r="104" spans="1:41" x14ac:dyDescent="0.2">
      <c r="I104" s="79"/>
      <c r="J104" s="79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</row>
    <row r="105" spans="1:41" x14ac:dyDescent="0.2">
      <c r="I105" s="81"/>
      <c r="J105" s="81"/>
      <c r="K105" s="59"/>
      <c r="L105" s="59"/>
      <c r="M105" s="59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</row>
    <row r="106" spans="1:41" x14ac:dyDescent="0.2">
      <c r="A106" s="60" t="s">
        <v>160</v>
      </c>
      <c r="B106" s="69"/>
      <c r="C106" s="69"/>
      <c r="D106" s="69"/>
      <c r="E106" s="69"/>
      <c r="F106" s="62"/>
      <c r="G106" s="69"/>
      <c r="H106" s="70"/>
      <c r="I106" s="82">
        <v>1</v>
      </c>
      <c r="J106" s="82"/>
      <c r="K106" s="15" t="s">
        <v>102</v>
      </c>
      <c r="L106" s="15"/>
      <c r="M106" s="15" t="s">
        <v>105</v>
      </c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</row>
    <row r="107" spans="1:41" ht="12.75" customHeight="1" x14ac:dyDescent="0.2">
      <c r="A107" s="71" t="s">
        <v>101</v>
      </c>
      <c r="B107" s="4"/>
      <c r="C107" s="4"/>
      <c r="D107" s="4"/>
      <c r="E107" s="4"/>
      <c r="I107" s="82">
        <v>2</v>
      </c>
      <c r="J107" s="82"/>
      <c r="K107" s="15" t="s">
        <v>103</v>
      </c>
      <c r="L107" s="15"/>
      <c r="M107" s="15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</row>
    <row r="108" spans="1:41" x14ac:dyDescent="0.2">
      <c r="A108" s="71"/>
      <c r="B108" s="4"/>
      <c r="C108" s="4"/>
      <c r="D108" s="4"/>
      <c r="E108" s="4"/>
      <c r="I108" s="82">
        <v>3</v>
      </c>
      <c r="J108" s="82"/>
      <c r="K108" s="15" t="s">
        <v>244</v>
      </c>
      <c r="L108" s="15"/>
      <c r="M108" s="15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</row>
    <row r="109" spans="1:41" x14ac:dyDescent="0.2">
      <c r="A109" s="72"/>
      <c r="B109" s="73"/>
      <c r="C109" s="73"/>
      <c r="D109" s="73"/>
      <c r="E109" s="73"/>
      <c r="F109" s="65"/>
      <c r="G109" s="73"/>
      <c r="H109" s="74"/>
      <c r="I109" s="82">
        <v>4</v>
      </c>
      <c r="J109" s="82"/>
      <c r="K109" s="15" t="s">
        <v>104</v>
      </c>
      <c r="L109" s="15"/>
      <c r="M109" s="15" t="s">
        <v>106</v>
      </c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</row>
    <row r="110" spans="1:41" x14ac:dyDescent="0.2"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</row>
    <row r="111" spans="1:41" x14ac:dyDescent="0.2">
      <c r="A111" s="285" t="s">
        <v>298</v>
      </c>
      <c r="B111" s="285"/>
      <c r="C111" s="285"/>
      <c r="D111" s="285"/>
      <c r="E111" s="285"/>
      <c r="F111" s="285"/>
      <c r="G111" s="285"/>
      <c r="H111" s="285"/>
      <c r="I111" s="286"/>
      <c r="J111" s="286"/>
      <c r="K111" s="286"/>
      <c r="N111" s="195">
        <f>N97+O100</f>
        <v>4057.2000000000003</v>
      </c>
      <c r="O111" s="195"/>
      <c r="P111" s="195">
        <f>P97+Q100</f>
        <v>5764.6</v>
      </c>
      <c r="Q111" s="195"/>
      <c r="R111" s="195">
        <f>R97+S100</f>
        <v>6314.7</v>
      </c>
      <c r="S111" s="195"/>
      <c r="T111" s="195">
        <f>T97+U100</f>
        <v>5388.7</v>
      </c>
      <c r="U111" s="195"/>
      <c r="V111" s="195">
        <f>V97+W100</f>
        <v>5160.7</v>
      </c>
      <c r="W111" s="195"/>
      <c r="X111" s="195">
        <f>X97+Y100</f>
        <v>4430.2</v>
      </c>
      <c r="Y111" s="195"/>
      <c r="Z111" s="195">
        <f>Z97+AA100</f>
        <v>4430.1000000000004</v>
      </c>
      <c r="AA111" s="195"/>
      <c r="AB111" s="195">
        <f>AB97+AC100</f>
        <v>4430.2</v>
      </c>
      <c r="AC111" s="195"/>
      <c r="AD111" s="195">
        <f>AD97+AE100</f>
        <v>4523.5</v>
      </c>
      <c r="AE111" s="195"/>
      <c r="AF111" s="195">
        <f>AF97+AG100</f>
        <v>4523.5999999999995</v>
      </c>
      <c r="AG111" s="195"/>
      <c r="AH111" s="195">
        <f>AH97+AI100</f>
        <v>4399.2</v>
      </c>
      <c r="AI111" s="195"/>
      <c r="AJ111" s="195">
        <f>AJ97+AK100</f>
        <v>3208.4</v>
      </c>
      <c r="AK111" s="195"/>
      <c r="AL111" s="195">
        <f>AL97+AM100</f>
        <v>2077.8000000000002</v>
      </c>
      <c r="AM111" s="195"/>
      <c r="AN111" s="195">
        <f>AO100+AN97</f>
        <v>58708.899999999994</v>
      </c>
      <c r="AO111" s="195"/>
    </row>
    <row r="112" spans="1:41" x14ac:dyDescent="0.2">
      <c r="A112" s="285" t="s">
        <v>299</v>
      </c>
      <c r="B112" s="285"/>
      <c r="C112" s="285"/>
      <c r="D112" s="285"/>
      <c r="E112" s="285"/>
      <c r="F112" s="285"/>
      <c r="G112" s="285"/>
      <c r="H112" s="285"/>
      <c r="I112" s="286"/>
      <c r="J112" s="286"/>
      <c r="K112" s="286"/>
      <c r="N112" s="195">
        <v>4057.2</v>
      </c>
      <c r="O112" s="195"/>
      <c r="P112" s="195">
        <v>5764.6</v>
      </c>
      <c r="Q112" s="195"/>
      <c r="R112" s="195">
        <v>6314.7</v>
      </c>
      <c r="S112" s="195"/>
      <c r="T112" s="195">
        <v>5388.7</v>
      </c>
      <c r="U112" s="195"/>
      <c r="V112" s="195">
        <v>5160.7</v>
      </c>
      <c r="W112" s="195"/>
      <c r="X112" s="195">
        <v>4430.2</v>
      </c>
      <c r="Y112" s="195"/>
      <c r="Z112" s="195">
        <v>4430.1000000000004</v>
      </c>
      <c r="AA112" s="195"/>
      <c r="AB112" s="195">
        <v>4430.2</v>
      </c>
      <c r="AC112" s="195"/>
      <c r="AD112" s="195">
        <v>4523.5</v>
      </c>
      <c r="AE112" s="195"/>
      <c r="AF112" s="195">
        <v>4523.6000000000004</v>
      </c>
      <c r="AG112" s="195"/>
      <c r="AH112" s="195">
        <v>4399.2</v>
      </c>
      <c r="AI112" s="195"/>
      <c r="AJ112" s="195">
        <v>3208.4</v>
      </c>
      <c r="AK112" s="195"/>
      <c r="AL112" s="195">
        <v>2077.8000000000002</v>
      </c>
      <c r="AM112" s="195"/>
      <c r="AN112" s="195">
        <f>SUM(N112:AM112)</f>
        <v>58708.9</v>
      </c>
      <c r="AO112" s="195"/>
    </row>
    <row r="113" spans="1:49" x14ac:dyDescent="0.2">
      <c r="A113" s="285" t="s">
        <v>300</v>
      </c>
      <c r="B113" s="285"/>
      <c r="C113" s="285"/>
      <c r="D113" s="285"/>
      <c r="E113" s="285"/>
      <c r="F113" s="285"/>
      <c r="G113" s="285"/>
      <c r="H113" s="285"/>
      <c r="I113" s="286"/>
      <c r="J113" s="286"/>
      <c r="K113" s="286"/>
      <c r="N113" s="195" t="str">
        <f>IF(N111=N112,"CORRECT","WRONG")</f>
        <v>CORRECT</v>
      </c>
      <c r="O113" s="195"/>
      <c r="P113" s="195" t="str">
        <f>IF(P111=P112,"CORRECT","WRONG")</f>
        <v>CORRECT</v>
      </c>
      <c r="Q113" s="195"/>
      <c r="R113" s="195" t="str">
        <f>IF(R111=R112,"CORRECT","WRONG")</f>
        <v>CORRECT</v>
      </c>
      <c r="S113" s="195"/>
      <c r="T113" s="195" t="str">
        <f>IF(T111=T112,"CORRECT","WRONG")</f>
        <v>CORRECT</v>
      </c>
      <c r="U113" s="195"/>
      <c r="V113" s="195" t="str">
        <f>IF(V111=V112,"CORRECT","WRONG")</f>
        <v>CORRECT</v>
      </c>
      <c r="W113" s="195"/>
      <c r="X113" s="195" t="str">
        <f>IF(X111=X112,"CORRECT","WRONG")</f>
        <v>CORRECT</v>
      </c>
      <c r="Y113" s="195"/>
      <c r="Z113" s="195" t="str">
        <f>IF(Z111=Z112,"CORRECT","WRONG")</f>
        <v>CORRECT</v>
      </c>
      <c r="AA113" s="195"/>
      <c r="AB113" s="195" t="str">
        <f>IF(AB111=AB112,"CORRECT","WRONG")</f>
        <v>CORRECT</v>
      </c>
      <c r="AC113" s="195"/>
      <c r="AD113" s="195" t="str">
        <f>IF(AD111=AD112,"CORRECT","WRONG")</f>
        <v>CORRECT</v>
      </c>
      <c r="AE113" s="195"/>
      <c r="AF113" s="195" t="str">
        <f>IF(AF111=AF112,"CORRECT","WRONG")</f>
        <v>CORRECT</v>
      </c>
      <c r="AG113" s="195"/>
      <c r="AH113" s="195" t="str">
        <f>IF(AH111=AH112,"CORRECT","WRONG")</f>
        <v>CORRECT</v>
      </c>
      <c r="AI113" s="195"/>
      <c r="AJ113" s="195" t="str">
        <f>IF(AJ111=AJ112,"CORRECT","WRONG")</f>
        <v>CORRECT</v>
      </c>
      <c r="AK113" s="195"/>
      <c r="AL113" s="195" t="str">
        <f>IF(AL111=AL112,"CORRECT","WRONG")</f>
        <v>CORRECT</v>
      </c>
      <c r="AM113" s="195"/>
      <c r="AN113" s="195" t="str">
        <f>IF(AN111=AN112,"CORRECT","WRONG")</f>
        <v>CORRECT</v>
      </c>
      <c r="AO113" s="195"/>
    </row>
    <row r="115" spans="1:49" x14ac:dyDescent="0.2">
      <c r="A115" s="75" t="s">
        <v>61</v>
      </c>
    </row>
    <row r="117" spans="1:49" x14ac:dyDescent="0.2">
      <c r="A117" s="172" t="s">
        <v>318</v>
      </c>
      <c r="K117" s="6"/>
      <c r="N117" s="189">
        <f>SUMIF(J4:J68,"PEB",N4:N68)</f>
        <v>0</v>
      </c>
      <c r="O117" s="189"/>
      <c r="P117" s="189">
        <f>SUMIF(J4:J68,"PEB",P4:P68)</f>
        <v>0</v>
      </c>
      <c r="Q117" s="189"/>
      <c r="R117" s="189">
        <f>SUMIF(J4:J68,"PEB",R4:R68)</f>
        <v>23.2</v>
      </c>
      <c r="S117" s="189"/>
      <c r="T117" s="189">
        <f>SUMIF(J4:J68,"PEB",T4:T68)+T87</f>
        <v>2571.8000000000002</v>
      </c>
      <c r="U117" s="189"/>
      <c r="V117" s="189">
        <f>SUMIF(J4:J68,"PEB",V4:V68)+V87</f>
        <v>3095.8</v>
      </c>
      <c r="W117" s="189"/>
      <c r="X117" s="189">
        <f>SUMIF(J4:J68,"PEB",X4:X68)+X87</f>
        <v>3086.3999999999996</v>
      </c>
      <c r="Y117" s="189"/>
      <c r="Z117" s="189">
        <f>SUMIF(J4:J68,"PEB",Z4:Z68)+Z87</f>
        <v>3047.3</v>
      </c>
      <c r="AA117" s="189"/>
      <c r="AB117" s="189">
        <f>SUMIF(J4:J68,"PEB",AB4:AB68)+AB87</f>
        <v>2881</v>
      </c>
      <c r="AC117" s="189"/>
      <c r="AD117" s="189">
        <f>SUMIF(J4:J68,"PEB",AD4:AD68)+AD87</f>
        <v>3169.7</v>
      </c>
      <c r="AE117" s="189"/>
      <c r="AF117" s="189">
        <f>SUMIF(J4:J68,"PEB",AF4:AF68)+AF87</f>
        <v>2948.8999999999996</v>
      </c>
      <c r="AG117" s="189"/>
      <c r="AH117" s="189">
        <f>SUMIF(J4:J68,"PEB",AH4:AH68)+AH87</f>
        <v>2083.3000000000002</v>
      </c>
      <c r="AI117" s="189"/>
      <c r="AJ117" s="189">
        <f>SUMIF(J4:J68,"PEB",AJ4:AJ68)+AJ87</f>
        <v>1218.5999999999999</v>
      </c>
      <c r="AK117" s="189"/>
      <c r="AL117" s="189">
        <f>SUMIF(J4:J68,"PEB",AL4:AL68)</f>
        <v>0</v>
      </c>
      <c r="AM117" s="189"/>
      <c r="AN117" s="191">
        <f>SUMIF(J4:J68,"PEB",AN4:AN68)+AN87-N87-P87-R87-AL87</f>
        <v>24125.999999999996</v>
      </c>
      <c r="AO117" s="191"/>
      <c r="AP117" s="189">
        <f>SUMIF(K4:K68,"PEB",AP4:AP68)+AP87</f>
        <v>0</v>
      </c>
      <c r="AQ117" s="189"/>
      <c r="AR117" s="189">
        <f>SUMIF(K4:K68,"PEB",AR4:AR68)+AR87</f>
        <v>0</v>
      </c>
      <c r="AS117" s="189"/>
      <c r="AT117" s="189">
        <f>SUMIF(K4:K68,"PEB",AT4:AT68)+AT87</f>
        <v>0</v>
      </c>
      <c r="AU117" s="189"/>
      <c r="AV117" s="189">
        <f>SUMIF(K4:K68,"PEB",AV4:AV68)+AV87</f>
        <v>0</v>
      </c>
      <c r="AW117" s="189"/>
    </row>
    <row r="120" spans="1:49" x14ac:dyDescent="0.2">
      <c r="T120" s="189">
        <f>SUM(N117:AM117)</f>
        <v>24125.999999999996</v>
      </c>
      <c r="U120" s="301"/>
    </row>
    <row r="135" spans="29:30" x14ac:dyDescent="0.2">
      <c r="AC135" s="168"/>
      <c r="AD135" s="168"/>
    </row>
    <row r="136" spans="29:30" x14ac:dyDescent="0.2">
      <c r="AC136" s="168"/>
      <c r="AD136" s="168"/>
    </row>
    <row r="137" spans="29:30" x14ac:dyDescent="0.2">
      <c r="AC137" s="168"/>
      <c r="AD137" s="168"/>
    </row>
    <row r="138" spans="29:30" x14ac:dyDescent="0.2">
      <c r="AC138" s="168"/>
      <c r="AD138" s="168"/>
    </row>
    <row r="139" spans="29:30" x14ac:dyDescent="0.2">
      <c r="AC139" s="169"/>
      <c r="AD139" s="168"/>
    </row>
    <row r="140" spans="29:30" x14ac:dyDescent="0.2">
      <c r="AC140" s="168"/>
      <c r="AD140" s="168"/>
    </row>
    <row r="141" spans="29:30" x14ac:dyDescent="0.2">
      <c r="AC141" s="168"/>
      <c r="AD141" s="168"/>
    </row>
    <row r="142" spans="29:30" x14ac:dyDescent="0.2">
      <c r="AC142" s="168"/>
      <c r="AD142" s="168"/>
    </row>
    <row r="143" spans="29:30" x14ac:dyDescent="0.2">
      <c r="AC143" s="169"/>
      <c r="AD143" s="168"/>
    </row>
  </sheetData>
  <mergeCells count="299">
    <mergeCell ref="AM75:AM85"/>
    <mergeCell ref="AM87:AM90"/>
    <mergeCell ref="AL111:AM111"/>
    <mergeCell ref="AL112:AM112"/>
    <mergeCell ref="AL92:AM92"/>
    <mergeCell ref="AL94:AM95"/>
    <mergeCell ref="AL97:AM97"/>
    <mergeCell ref="AM100:AM103"/>
    <mergeCell ref="AK75:AK85"/>
    <mergeCell ref="AK87:AK90"/>
    <mergeCell ref="AJ94:AK95"/>
    <mergeCell ref="AJ97:AK97"/>
    <mergeCell ref="Q75:Q85"/>
    <mergeCell ref="S75:S85"/>
    <mergeCell ref="Q87:Q90"/>
    <mergeCell ref="S87:S90"/>
    <mergeCell ref="U87:U90"/>
    <mergeCell ref="T92:U92"/>
    <mergeCell ref="B101:D101"/>
    <mergeCell ref="A36:A37"/>
    <mergeCell ref="F76:H76"/>
    <mergeCell ref="F88:H88"/>
    <mergeCell ref="D45:D46"/>
    <mergeCell ref="L75:L84"/>
    <mergeCell ref="O23:O31"/>
    <mergeCell ref="O33:O40"/>
    <mergeCell ref="P2:Q2"/>
    <mergeCell ref="Q4:Q7"/>
    <mergeCell ref="Q10:Q19"/>
    <mergeCell ref="Q63:Q69"/>
    <mergeCell ref="P73:Q73"/>
    <mergeCell ref="Q43:Q50"/>
    <mergeCell ref="Q53:Q61"/>
    <mergeCell ref="Q33:Q40"/>
    <mergeCell ref="D1:H1"/>
    <mergeCell ref="A1:C1"/>
    <mergeCell ref="A46:B47"/>
    <mergeCell ref="I75:I77"/>
    <mergeCell ref="L10:L11"/>
    <mergeCell ref="M10:M11"/>
    <mergeCell ref="I47:I48"/>
    <mergeCell ref="K47:K48"/>
    <mergeCell ref="L47:L48"/>
    <mergeCell ref="M47:M48"/>
    <mergeCell ref="O87:O90"/>
    <mergeCell ref="N92:O92"/>
    <mergeCell ref="N73:O73"/>
    <mergeCell ref="V2:W2"/>
    <mergeCell ref="W4:W7"/>
    <mergeCell ref="D25:D26"/>
    <mergeCell ref="D32:D33"/>
    <mergeCell ref="N2:O2"/>
    <mergeCell ref="O4:O7"/>
    <mergeCell ref="O10:O19"/>
    <mergeCell ref="T2:U2"/>
    <mergeCell ref="U4:U7"/>
    <mergeCell ref="U10:U19"/>
    <mergeCell ref="Q23:Q31"/>
    <mergeCell ref="S23:S31"/>
    <mergeCell ref="R2:S2"/>
    <mergeCell ref="S4:S7"/>
    <mergeCell ref="S10:S19"/>
    <mergeCell ref="S63:S69"/>
    <mergeCell ref="R73:S73"/>
    <mergeCell ref="S33:S40"/>
    <mergeCell ref="S43:S50"/>
    <mergeCell ref="S53:S61"/>
    <mergeCell ref="U23:U31"/>
    <mergeCell ref="U33:U40"/>
    <mergeCell ref="U43:U50"/>
    <mergeCell ref="U53:U61"/>
    <mergeCell ref="U63:U69"/>
    <mergeCell ref="U75:U85"/>
    <mergeCell ref="T73:U73"/>
    <mergeCell ref="O43:O50"/>
    <mergeCell ref="O53:O61"/>
    <mergeCell ref="O63:O69"/>
    <mergeCell ref="O75:O85"/>
    <mergeCell ref="W10:W19"/>
    <mergeCell ref="W23:W31"/>
    <mergeCell ref="W33:W40"/>
    <mergeCell ref="W43:W50"/>
    <mergeCell ref="Y75:Y85"/>
    <mergeCell ref="W53:W61"/>
    <mergeCell ref="W63:W69"/>
    <mergeCell ref="W75:W85"/>
    <mergeCell ref="V73:W73"/>
    <mergeCell ref="X73:Y73"/>
    <mergeCell ref="Y33:Y40"/>
    <mergeCell ref="Y43:Y50"/>
    <mergeCell ref="Y53:Y61"/>
    <mergeCell ref="Y63:Y69"/>
    <mergeCell ref="X2:Y2"/>
    <mergeCell ref="Y4:Y7"/>
    <mergeCell ref="Y10:Y19"/>
    <mergeCell ref="Y23:Y31"/>
    <mergeCell ref="AA75:AA85"/>
    <mergeCell ref="AA87:AA90"/>
    <mergeCell ref="Z92:AA92"/>
    <mergeCell ref="AB2:AC2"/>
    <mergeCell ref="AC4:AC7"/>
    <mergeCell ref="AC10:AC19"/>
    <mergeCell ref="AC23:AC31"/>
    <mergeCell ref="AC33:AC40"/>
    <mergeCell ref="AC43:AC50"/>
    <mergeCell ref="AC53:AC61"/>
    <mergeCell ref="Z2:AA2"/>
    <mergeCell ref="AA4:AA7"/>
    <mergeCell ref="AA10:AA19"/>
    <mergeCell ref="AA23:AA31"/>
    <mergeCell ref="AA33:AA40"/>
    <mergeCell ref="AA43:AA50"/>
    <mergeCell ref="AA53:AA61"/>
    <mergeCell ref="AA63:AA69"/>
    <mergeCell ref="AE4:AE7"/>
    <mergeCell ref="AG4:AG7"/>
    <mergeCell ref="AI4:AI7"/>
    <mergeCell ref="AO4:AO7"/>
    <mergeCell ref="AK4:AK7"/>
    <mergeCell ref="AM4:AM7"/>
    <mergeCell ref="AD2:AE2"/>
    <mergeCell ref="AF2:AG2"/>
    <mergeCell ref="AH2:AI2"/>
    <mergeCell ref="AN2:AO2"/>
    <mergeCell ref="AJ2:AK2"/>
    <mergeCell ref="AL2:AM2"/>
    <mergeCell ref="AE23:AE31"/>
    <mergeCell ref="AG23:AG31"/>
    <mergeCell ref="AI23:AI31"/>
    <mergeCell ref="AO23:AO31"/>
    <mergeCell ref="AK23:AK31"/>
    <mergeCell ref="AM23:AM31"/>
    <mergeCell ref="AE10:AE19"/>
    <mergeCell ref="AG10:AG19"/>
    <mergeCell ref="AI10:AI19"/>
    <mergeCell ref="AO10:AO19"/>
    <mergeCell ref="AK10:AK19"/>
    <mergeCell ref="AM10:AM19"/>
    <mergeCell ref="AM53:AM61"/>
    <mergeCell ref="AE43:AE50"/>
    <mergeCell ref="AG43:AG50"/>
    <mergeCell ref="AI43:AI50"/>
    <mergeCell ref="AO43:AO50"/>
    <mergeCell ref="AK43:AK50"/>
    <mergeCell ref="AM43:AM50"/>
    <mergeCell ref="AE33:AE40"/>
    <mergeCell ref="AG33:AG40"/>
    <mergeCell ref="AI33:AI40"/>
    <mergeCell ref="AO33:AO40"/>
    <mergeCell ref="AK33:AK40"/>
    <mergeCell ref="AM33:AM40"/>
    <mergeCell ref="V92:W92"/>
    <mergeCell ref="P92:Q92"/>
    <mergeCell ref="R92:S92"/>
    <mergeCell ref="P94:Q95"/>
    <mergeCell ref="R94:S95"/>
    <mergeCell ref="AN92:AO92"/>
    <mergeCell ref="AC87:AC90"/>
    <mergeCell ref="AE87:AE90"/>
    <mergeCell ref="AG87:AG90"/>
    <mergeCell ref="AI87:AI90"/>
    <mergeCell ref="AB92:AC92"/>
    <mergeCell ref="AD92:AE92"/>
    <mergeCell ref="AF92:AG92"/>
    <mergeCell ref="AJ92:AK92"/>
    <mergeCell ref="AH92:AI92"/>
    <mergeCell ref="Y87:Y90"/>
    <mergeCell ref="X92:Y92"/>
    <mergeCell ref="W87:W90"/>
    <mergeCell ref="AO87:AO90"/>
    <mergeCell ref="AN1:AO1"/>
    <mergeCell ref="N1:AM1"/>
    <mergeCell ref="AH73:AI73"/>
    <mergeCell ref="AO63:AO69"/>
    <mergeCell ref="AC75:AC85"/>
    <mergeCell ref="AE75:AE85"/>
    <mergeCell ref="AG75:AG85"/>
    <mergeCell ref="AI75:AI85"/>
    <mergeCell ref="AO75:AO85"/>
    <mergeCell ref="AN73:AO73"/>
    <mergeCell ref="AC63:AC69"/>
    <mergeCell ref="AE63:AE69"/>
    <mergeCell ref="AG63:AG69"/>
    <mergeCell ref="AI63:AI69"/>
    <mergeCell ref="AK63:AK69"/>
    <mergeCell ref="AJ73:AK73"/>
    <mergeCell ref="AM63:AM69"/>
    <mergeCell ref="AL73:AM73"/>
    <mergeCell ref="AE53:AE61"/>
    <mergeCell ref="AG53:AG61"/>
    <mergeCell ref="AI53:AI61"/>
    <mergeCell ref="AO53:AO61"/>
    <mergeCell ref="AK53:AK61"/>
    <mergeCell ref="Q100:Q103"/>
    <mergeCell ref="S100:S103"/>
    <mergeCell ref="AA100:AA103"/>
    <mergeCell ref="AF94:AG95"/>
    <mergeCell ref="N97:O97"/>
    <mergeCell ref="T97:U97"/>
    <mergeCell ref="V97:W97"/>
    <mergeCell ref="X97:Y97"/>
    <mergeCell ref="P97:Q97"/>
    <mergeCell ref="R97:S97"/>
    <mergeCell ref="Z94:AA95"/>
    <mergeCell ref="AB94:AC95"/>
    <mergeCell ref="AD94:AE95"/>
    <mergeCell ref="N94:O95"/>
    <mergeCell ref="T94:U95"/>
    <mergeCell ref="V94:W95"/>
    <mergeCell ref="X94:Y95"/>
    <mergeCell ref="Z73:AA73"/>
    <mergeCell ref="AB73:AC73"/>
    <mergeCell ref="AD73:AE73"/>
    <mergeCell ref="AF73:AG73"/>
    <mergeCell ref="V112:W112"/>
    <mergeCell ref="A113:H113"/>
    <mergeCell ref="I113:K113"/>
    <mergeCell ref="N113:O113"/>
    <mergeCell ref="T113:U113"/>
    <mergeCell ref="P113:Q113"/>
    <mergeCell ref="A111:H111"/>
    <mergeCell ref="I111:K111"/>
    <mergeCell ref="N111:O111"/>
    <mergeCell ref="T111:U111"/>
    <mergeCell ref="P111:Q111"/>
    <mergeCell ref="R111:S111"/>
    <mergeCell ref="AF97:AG97"/>
    <mergeCell ref="AG100:AG103"/>
    <mergeCell ref="Z97:AA97"/>
    <mergeCell ref="AB97:AC97"/>
    <mergeCell ref="AD97:AE97"/>
    <mergeCell ref="O100:O103"/>
    <mergeCell ref="U100:U103"/>
    <mergeCell ref="W100:W103"/>
    <mergeCell ref="R113:S113"/>
    <mergeCell ref="V113:W113"/>
    <mergeCell ref="V111:W111"/>
    <mergeCell ref="X113:Y113"/>
    <mergeCell ref="Z113:AA113"/>
    <mergeCell ref="AF113:AG113"/>
    <mergeCell ref="AH113:AI113"/>
    <mergeCell ref="AB112:AC112"/>
    <mergeCell ref="A112:H112"/>
    <mergeCell ref="I112:K112"/>
    <mergeCell ref="N112:O112"/>
    <mergeCell ref="T112:U112"/>
    <mergeCell ref="P112:Q112"/>
    <mergeCell ref="R112:S112"/>
    <mergeCell ref="AC100:AC103"/>
    <mergeCell ref="AE100:AE103"/>
    <mergeCell ref="AD112:AE112"/>
    <mergeCell ref="AD111:AE111"/>
    <mergeCell ref="X112:Y112"/>
    <mergeCell ref="Z112:AA112"/>
    <mergeCell ref="AJ113:AK113"/>
    <mergeCell ref="AB117:AC117"/>
    <mergeCell ref="AD117:AE117"/>
    <mergeCell ref="AD113:AE113"/>
    <mergeCell ref="AF112:AG112"/>
    <mergeCell ref="AH117:AI117"/>
    <mergeCell ref="AJ117:AK117"/>
    <mergeCell ref="AB113:AC113"/>
    <mergeCell ref="X111:Y111"/>
    <mergeCell ref="Z111:AA111"/>
    <mergeCell ref="AB111:AC111"/>
    <mergeCell ref="AH112:AI112"/>
    <mergeCell ref="AH111:AI111"/>
    <mergeCell ref="AF111:AG111"/>
    <mergeCell ref="AJ112:AK112"/>
    <mergeCell ref="AI100:AI103"/>
    <mergeCell ref="AK100:AK103"/>
    <mergeCell ref="Y100:Y103"/>
    <mergeCell ref="AP94:AP95"/>
    <mergeCell ref="AQ94:AQ95"/>
    <mergeCell ref="AO100:AO103"/>
    <mergeCell ref="AH94:AI95"/>
    <mergeCell ref="AN94:AO95"/>
    <mergeCell ref="AL113:AM113"/>
    <mergeCell ref="AN111:AO111"/>
    <mergeCell ref="AJ111:AK111"/>
    <mergeCell ref="AN113:AO113"/>
    <mergeCell ref="AN112:AO112"/>
    <mergeCell ref="AH97:AI97"/>
    <mergeCell ref="AN97:AO97"/>
    <mergeCell ref="AV117:AW117"/>
    <mergeCell ref="T120:U120"/>
    <mergeCell ref="N117:O117"/>
    <mergeCell ref="P117:Q117"/>
    <mergeCell ref="R117:S117"/>
    <mergeCell ref="AL117:AM117"/>
    <mergeCell ref="AN117:AO117"/>
    <mergeCell ref="AP117:AQ117"/>
    <mergeCell ref="AR117:AS117"/>
    <mergeCell ref="AF117:AG117"/>
    <mergeCell ref="AT117:AU117"/>
    <mergeCell ref="T117:U117"/>
    <mergeCell ref="V117:W117"/>
    <mergeCell ref="X117:Y117"/>
    <mergeCell ref="Z117:AA117"/>
  </mergeCells>
  <phoneticPr fontId="3" type="noConversion"/>
  <conditionalFormatting sqref="AQ92 N113:AM113">
    <cfRule type="cellIs" dxfId="11" priority="1" stopIfTrue="1" operator="equal">
      <formula>"WRONG"</formula>
    </cfRule>
  </conditionalFormatting>
  <conditionalFormatting sqref="O100:O103">
    <cfRule type="cellIs" dxfId="10" priority="2" stopIfTrue="1" operator="equal">
      <formula>"WRONG"</formula>
    </cfRule>
  </conditionalFormatting>
  <printOptions horizontalCentered="1"/>
  <pageMargins left="0.6692913385826772" right="0.55118110236220474" top="0.47244094488188981" bottom="0.27559055118110237" header="0.19685039370078741" footer="0.11811023622047245"/>
  <pageSetup paperSize="8" scale="72" orientation="landscape" r:id="rId1"/>
  <headerFooter alignWithMargins="0">
    <oddHeader>&amp;R&amp;"Arial,Bold"Découpage de la surface de plancher nette en sous-surfaces
selon la DIN 277</oddHeader>
    <oddFooter>&amp;L&amp;D&amp;R&amp;A</oddFooter>
  </headerFooter>
  <rowBreaks count="1" manualBreakCount="1">
    <brk id="2" max="3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W120"/>
  <sheetViews>
    <sheetView showZeros="0" zoomScale="85" zoomScaleNormal="75" zoomScaleSheetLayoutView="75" workbookViewId="0">
      <pane xSplit="9" ySplit="3" topLeftCell="P4" activePane="bottomRight" state="frozenSplit"/>
      <selection activeCell="D1" sqref="D1:H1"/>
      <selection pane="topRight" activeCell="J1" sqref="J1"/>
      <selection pane="bottomLeft" activeCell="A4" sqref="A4"/>
      <selection pane="bottomRight" activeCell="T14" sqref="T14"/>
    </sheetView>
  </sheetViews>
  <sheetFormatPr defaultRowHeight="12.75" x14ac:dyDescent="0.2"/>
  <cols>
    <col min="1" max="1" width="4.7109375" style="2" customWidth="1"/>
    <col min="2" max="2" width="11.7109375" style="2" customWidth="1"/>
    <col min="3" max="3" width="3.28515625" style="2" customWidth="1"/>
    <col min="4" max="4" width="16.7109375" style="2" customWidth="1"/>
    <col min="5" max="5" width="3.85546875" style="2" customWidth="1"/>
    <col min="6" max="6" width="16.7109375" style="3" customWidth="1"/>
    <col min="7" max="7" width="3.42578125" style="4" customWidth="1"/>
    <col min="8" max="8" width="28.140625" style="5" customWidth="1"/>
    <col min="9" max="9" width="4" style="6" bestFit="1" customWidth="1"/>
    <col min="10" max="10" width="4" style="6" hidden="1" customWidth="1"/>
    <col min="11" max="11" width="39.7109375" style="7" customWidth="1"/>
    <col min="12" max="12" width="126.7109375" style="7" hidden="1" customWidth="1"/>
    <col min="13" max="13" width="100.28515625" style="7" hidden="1" customWidth="1"/>
    <col min="14" max="33" width="5" style="7" customWidth="1"/>
    <col min="34" max="35" width="6.7109375" style="7" customWidth="1"/>
    <col min="36" max="16384" width="9.140625" style="2"/>
  </cols>
  <sheetData>
    <row r="1" spans="1:35" s="77" customFormat="1" ht="36.75" customHeight="1" thickBot="1" x14ac:dyDescent="0.25">
      <c r="A1" s="259" t="s">
        <v>133</v>
      </c>
      <c r="B1" s="260"/>
      <c r="C1" s="260"/>
      <c r="D1" s="259" t="s">
        <v>134</v>
      </c>
      <c r="E1" s="260"/>
      <c r="F1" s="260"/>
      <c r="G1" s="260"/>
      <c r="H1" s="261"/>
      <c r="I1" s="1" t="s">
        <v>95</v>
      </c>
      <c r="J1" s="1"/>
      <c r="K1" s="1" t="s">
        <v>94</v>
      </c>
      <c r="L1" s="1" t="s">
        <v>271</v>
      </c>
      <c r="M1" s="1" t="s">
        <v>272</v>
      </c>
      <c r="N1" s="259" t="s">
        <v>284</v>
      </c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26" t="s">
        <v>291</v>
      </c>
      <c r="AI1" s="227"/>
    </row>
    <row r="2" spans="1:35" ht="13.5" thickBot="1" x14ac:dyDescent="0.25">
      <c r="N2" s="248">
        <v>-1</v>
      </c>
      <c r="O2" s="249"/>
      <c r="P2" s="271" t="s">
        <v>301</v>
      </c>
      <c r="Q2" s="249"/>
      <c r="R2" s="248">
        <v>1</v>
      </c>
      <c r="S2" s="249"/>
      <c r="T2" s="248">
        <v>2</v>
      </c>
      <c r="U2" s="249"/>
      <c r="V2" s="248">
        <v>3</v>
      </c>
      <c r="W2" s="249"/>
      <c r="X2" s="248">
        <v>4</v>
      </c>
      <c r="Y2" s="249"/>
      <c r="Z2" s="248">
        <v>5</v>
      </c>
      <c r="AA2" s="249"/>
      <c r="AB2" s="248">
        <v>6</v>
      </c>
      <c r="AC2" s="249"/>
      <c r="AD2" s="248">
        <v>7</v>
      </c>
      <c r="AE2" s="249"/>
      <c r="AF2" s="248">
        <v>8</v>
      </c>
      <c r="AG2" s="276"/>
      <c r="AH2" s="228"/>
      <c r="AI2" s="229"/>
    </row>
    <row r="3" spans="1:35" ht="15" hidden="1" customHeight="1" x14ac:dyDescent="0.2">
      <c r="A3" s="8"/>
      <c r="B3" s="9"/>
      <c r="D3" s="10"/>
      <c r="F3" s="11"/>
      <c r="G3" s="12"/>
      <c r="H3" s="13"/>
      <c r="I3" s="14" t="s">
        <v>15</v>
      </c>
      <c r="J3" s="14"/>
      <c r="K3" s="15" t="s">
        <v>178</v>
      </c>
      <c r="L3" s="15" t="s">
        <v>252</v>
      </c>
      <c r="M3" s="15" t="s">
        <v>224</v>
      </c>
      <c r="AH3" s="137"/>
      <c r="AI3" s="138"/>
    </row>
    <row r="4" spans="1:35" ht="15" customHeight="1" x14ac:dyDescent="0.2">
      <c r="A4" s="16"/>
      <c r="B4" s="17"/>
      <c r="D4" s="18"/>
      <c r="F4" s="19"/>
      <c r="H4" s="90" t="s">
        <v>137</v>
      </c>
      <c r="I4" s="14" t="s">
        <v>16</v>
      </c>
      <c r="J4" s="14"/>
      <c r="K4" s="15" t="s">
        <v>30</v>
      </c>
      <c r="L4" s="78" t="s">
        <v>188</v>
      </c>
      <c r="M4" s="15" t="s">
        <v>263</v>
      </c>
      <c r="N4" s="131"/>
      <c r="O4" s="295"/>
      <c r="P4" s="131"/>
      <c r="Q4" s="295"/>
      <c r="R4" s="131"/>
      <c r="S4" s="250">
        <f>SUM(R4:R7)</f>
        <v>3.1</v>
      </c>
      <c r="T4" s="131"/>
      <c r="U4" s="295"/>
      <c r="V4" s="131"/>
      <c r="W4" s="295"/>
      <c r="X4" s="131"/>
      <c r="Y4" s="295"/>
      <c r="Z4" s="131"/>
      <c r="AA4" s="295"/>
      <c r="AB4" s="131"/>
      <c r="AC4" s="295"/>
      <c r="AD4" s="131"/>
      <c r="AE4" s="295"/>
      <c r="AF4" s="131"/>
      <c r="AG4" s="302"/>
      <c r="AH4" s="147">
        <f>N4+P4+R4+T4+V4+X4+Z4+AB4+AD4+AF4</f>
        <v>0</v>
      </c>
      <c r="AI4" s="230">
        <f>SUM(AH4:AH7)</f>
        <v>3.1</v>
      </c>
    </row>
    <row r="5" spans="1:35" ht="15" customHeight="1" x14ac:dyDescent="0.2">
      <c r="A5" s="16"/>
      <c r="B5" s="17"/>
      <c r="D5" s="18"/>
      <c r="F5" s="19"/>
      <c r="H5" s="91"/>
      <c r="I5" s="14" t="s">
        <v>17</v>
      </c>
      <c r="J5" s="14" t="s">
        <v>319</v>
      </c>
      <c r="K5" s="15" t="s">
        <v>65</v>
      </c>
      <c r="L5" s="15" t="s">
        <v>189</v>
      </c>
      <c r="M5" s="15" t="s">
        <v>239</v>
      </c>
      <c r="N5" s="131"/>
      <c r="O5" s="296"/>
      <c r="P5" s="131"/>
      <c r="Q5" s="296"/>
      <c r="R5" s="131"/>
      <c r="S5" s="251"/>
      <c r="T5" s="131"/>
      <c r="U5" s="296"/>
      <c r="V5" s="131"/>
      <c r="W5" s="296"/>
      <c r="X5" s="131"/>
      <c r="Y5" s="296"/>
      <c r="Z5" s="131"/>
      <c r="AA5" s="296"/>
      <c r="AB5" s="131"/>
      <c r="AC5" s="296"/>
      <c r="AD5" s="131"/>
      <c r="AE5" s="296"/>
      <c r="AF5" s="131"/>
      <c r="AG5" s="303"/>
      <c r="AH5" s="147">
        <f>N5+P5+R5+T5+V5+X5+Z5+AB5+AD5+AF5</f>
        <v>0</v>
      </c>
      <c r="AI5" s="231"/>
    </row>
    <row r="6" spans="1:35" ht="15" customHeight="1" x14ac:dyDescent="0.2">
      <c r="A6" s="16"/>
      <c r="B6" s="17"/>
      <c r="D6" s="18"/>
      <c r="F6" s="19"/>
      <c r="H6" s="91" t="s">
        <v>274</v>
      </c>
      <c r="I6" s="14" t="s">
        <v>18</v>
      </c>
      <c r="J6" s="14" t="s">
        <v>319</v>
      </c>
      <c r="K6" s="15" t="s">
        <v>176</v>
      </c>
      <c r="L6" s="78" t="s">
        <v>179</v>
      </c>
      <c r="M6" s="15" t="s">
        <v>279</v>
      </c>
      <c r="N6" s="131"/>
      <c r="O6" s="296"/>
      <c r="P6" s="131"/>
      <c r="Q6" s="296"/>
      <c r="R6" s="131"/>
      <c r="S6" s="251"/>
      <c r="T6" s="131"/>
      <c r="U6" s="296"/>
      <c r="V6" s="131"/>
      <c r="W6" s="296"/>
      <c r="X6" s="131"/>
      <c r="Y6" s="296"/>
      <c r="Z6" s="131"/>
      <c r="AA6" s="296"/>
      <c r="AB6" s="131"/>
      <c r="AC6" s="296"/>
      <c r="AD6" s="131"/>
      <c r="AE6" s="296"/>
      <c r="AF6" s="131"/>
      <c r="AG6" s="303"/>
      <c r="AH6" s="147">
        <f>N6+P6+R6+T6+V6+X6+Z6+AB6+AD6+AF6</f>
        <v>0</v>
      </c>
      <c r="AI6" s="231"/>
    </row>
    <row r="7" spans="1:35" ht="15" customHeight="1" thickBot="1" x14ac:dyDescent="0.25">
      <c r="A7" s="16"/>
      <c r="B7" s="17"/>
      <c r="D7" s="18"/>
      <c r="F7" s="19"/>
      <c r="H7" s="92"/>
      <c r="I7" s="14" t="s">
        <v>19</v>
      </c>
      <c r="J7" s="14" t="s">
        <v>319</v>
      </c>
      <c r="K7" s="15" t="s">
        <v>66</v>
      </c>
      <c r="L7" s="15" t="s">
        <v>180</v>
      </c>
      <c r="M7" s="15" t="s">
        <v>282</v>
      </c>
      <c r="N7" s="131"/>
      <c r="O7" s="297"/>
      <c r="P7" s="131"/>
      <c r="Q7" s="297"/>
      <c r="R7" s="131">
        <v>3.1</v>
      </c>
      <c r="S7" s="252"/>
      <c r="T7" s="131"/>
      <c r="U7" s="297"/>
      <c r="V7" s="131"/>
      <c r="W7" s="297"/>
      <c r="X7" s="131"/>
      <c r="Y7" s="297"/>
      <c r="Z7" s="131"/>
      <c r="AA7" s="297"/>
      <c r="AB7" s="131"/>
      <c r="AC7" s="297"/>
      <c r="AD7" s="131"/>
      <c r="AE7" s="297"/>
      <c r="AF7" s="131"/>
      <c r="AG7" s="304"/>
      <c r="AH7" s="147">
        <f>N7+P7+R7+T7+V7+X7+Z7+AB7+AD7+AF7</f>
        <v>3.1</v>
      </c>
      <c r="AI7" s="232"/>
    </row>
    <row r="8" spans="1:35" ht="15" hidden="1" customHeight="1" x14ac:dyDescent="0.2">
      <c r="A8" s="16"/>
      <c r="B8" s="17"/>
      <c r="D8" s="18"/>
      <c r="F8" s="19"/>
      <c r="H8" s="20"/>
      <c r="I8" s="14" t="s">
        <v>27</v>
      </c>
      <c r="J8" s="14"/>
      <c r="K8" s="15" t="s">
        <v>67</v>
      </c>
      <c r="L8" s="15" t="s">
        <v>0</v>
      </c>
      <c r="M8" s="15"/>
      <c r="N8" s="132"/>
      <c r="O8" s="132"/>
      <c r="P8" s="132"/>
      <c r="Q8" s="132"/>
      <c r="R8" s="132">
        <f>SUM(R4:R7)</f>
        <v>3.1</v>
      </c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9"/>
      <c r="AI8" s="140"/>
    </row>
    <row r="9" spans="1:35" ht="15" customHeight="1" thickBot="1" x14ac:dyDescent="0.25">
      <c r="A9" s="16"/>
      <c r="B9" s="17"/>
      <c r="D9" s="18"/>
      <c r="F9" s="19"/>
      <c r="I9" s="79"/>
      <c r="J9" s="79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9"/>
      <c r="AI9" s="140"/>
    </row>
    <row r="10" spans="1:35" ht="15" customHeight="1" x14ac:dyDescent="0.2">
      <c r="A10" s="16"/>
      <c r="B10" s="17"/>
      <c r="D10" s="18"/>
      <c r="F10" s="19"/>
      <c r="H10" s="93" t="s">
        <v>138</v>
      </c>
      <c r="I10" s="87" t="s">
        <v>20</v>
      </c>
      <c r="J10" s="87" t="s">
        <v>319</v>
      </c>
      <c r="K10" s="85" t="s">
        <v>62</v>
      </c>
      <c r="L10" s="267" t="s">
        <v>181</v>
      </c>
      <c r="M10" s="256" t="s">
        <v>277</v>
      </c>
      <c r="N10" s="133"/>
      <c r="O10" s="202">
        <f>SUM(N10:N19)</f>
        <v>6.8</v>
      </c>
      <c r="P10" s="133"/>
      <c r="Q10" s="202">
        <f>SUM(P10:P19)</f>
        <v>35.700000000000003</v>
      </c>
      <c r="R10" s="133">
        <v>132.5</v>
      </c>
      <c r="S10" s="202">
        <f>SUM(R10:R19)</f>
        <v>132.5</v>
      </c>
      <c r="T10" s="133">
        <v>132.19999999999999</v>
      </c>
      <c r="U10" s="202">
        <f>SUM(T10:T19)</f>
        <v>153.39999999999998</v>
      </c>
      <c r="V10" s="133">
        <v>151.19999999999999</v>
      </c>
      <c r="W10" s="202">
        <f>SUM(V10:V19)</f>
        <v>153.39999999999998</v>
      </c>
      <c r="X10" s="133">
        <v>125.1</v>
      </c>
      <c r="Y10" s="202">
        <f>SUM(X10:X19)</f>
        <v>153.79999999999998</v>
      </c>
      <c r="Z10" s="133">
        <v>151.19999999999999</v>
      </c>
      <c r="AA10" s="202">
        <f>SUM(Z10:Z19)</f>
        <v>153.39999999999998</v>
      </c>
      <c r="AB10" s="133">
        <v>151.19999999999999</v>
      </c>
      <c r="AC10" s="202">
        <f>SUM(AB10:AB19)</f>
        <v>153.39999999999998</v>
      </c>
      <c r="AD10" s="133">
        <v>151.19999999999999</v>
      </c>
      <c r="AE10" s="202">
        <f>SUM(AD10:AD19)</f>
        <v>153.39999999999998</v>
      </c>
      <c r="AF10" s="133"/>
      <c r="AG10" s="277">
        <f>SUM(AF10:AF19)</f>
        <v>0</v>
      </c>
      <c r="AH10" s="148">
        <f t="shared" ref="AH10:AH19" si="0">N10+P10+R10+T10+V10+X10+Z10+AB10+AD10+AF10</f>
        <v>994.60000000000014</v>
      </c>
      <c r="AI10" s="233">
        <f>SUM(AH10:AH19)</f>
        <v>1095.8000000000002</v>
      </c>
    </row>
    <row r="11" spans="1:35" ht="15" hidden="1" customHeight="1" x14ac:dyDescent="0.2">
      <c r="A11" s="16"/>
      <c r="B11" s="17"/>
      <c r="D11" s="18"/>
      <c r="F11" s="19"/>
      <c r="H11" s="94"/>
      <c r="I11" s="88"/>
      <c r="J11" s="88"/>
      <c r="K11" s="86"/>
      <c r="L11" s="258"/>
      <c r="M11" s="272"/>
      <c r="N11" s="133"/>
      <c r="O11" s="203"/>
      <c r="P11" s="133"/>
      <c r="Q11" s="203"/>
      <c r="R11" s="133"/>
      <c r="S11" s="203"/>
      <c r="T11" s="133"/>
      <c r="U11" s="203"/>
      <c r="V11" s="133"/>
      <c r="W11" s="203"/>
      <c r="X11" s="133"/>
      <c r="Y11" s="203"/>
      <c r="Z11" s="133"/>
      <c r="AA11" s="203"/>
      <c r="AB11" s="133"/>
      <c r="AC11" s="203"/>
      <c r="AD11" s="133"/>
      <c r="AE11" s="203"/>
      <c r="AF11" s="133"/>
      <c r="AG11" s="278"/>
      <c r="AH11" s="148">
        <f t="shared" si="0"/>
        <v>0</v>
      </c>
      <c r="AI11" s="234"/>
    </row>
    <row r="12" spans="1:35" ht="15" customHeight="1" x14ac:dyDescent="0.2">
      <c r="A12" s="16"/>
      <c r="B12" s="17"/>
      <c r="D12" s="18"/>
      <c r="F12" s="19"/>
      <c r="H12" s="95" t="s">
        <v>136</v>
      </c>
      <c r="I12" s="14" t="s">
        <v>21</v>
      </c>
      <c r="J12" s="87" t="s">
        <v>319</v>
      </c>
      <c r="K12" s="15" t="s">
        <v>302</v>
      </c>
      <c r="L12" s="80" t="s">
        <v>253</v>
      </c>
      <c r="M12" s="15" t="s">
        <v>225</v>
      </c>
      <c r="N12" s="133"/>
      <c r="O12" s="203"/>
      <c r="P12" s="133"/>
      <c r="Q12" s="203"/>
      <c r="R12" s="133"/>
      <c r="S12" s="203"/>
      <c r="T12" s="133"/>
      <c r="U12" s="203"/>
      <c r="V12" s="133"/>
      <c r="W12" s="203"/>
      <c r="X12" s="133"/>
      <c r="Y12" s="203"/>
      <c r="Z12" s="133"/>
      <c r="AA12" s="203"/>
      <c r="AB12" s="133"/>
      <c r="AC12" s="203"/>
      <c r="AD12" s="133"/>
      <c r="AE12" s="203"/>
      <c r="AF12" s="133"/>
      <c r="AG12" s="278"/>
      <c r="AH12" s="148">
        <f t="shared" si="0"/>
        <v>0</v>
      </c>
      <c r="AI12" s="234"/>
    </row>
    <row r="13" spans="1:35" ht="15" customHeight="1" x14ac:dyDescent="0.2">
      <c r="A13" s="16"/>
      <c r="B13" s="17"/>
      <c r="D13" s="18"/>
      <c r="F13" s="19"/>
      <c r="H13" s="96"/>
      <c r="I13" s="89" t="s">
        <v>285</v>
      </c>
      <c r="J13" s="87" t="s">
        <v>319</v>
      </c>
      <c r="K13" s="15" t="s">
        <v>286</v>
      </c>
      <c r="L13" s="80" t="s">
        <v>182</v>
      </c>
      <c r="M13" s="15" t="s">
        <v>278</v>
      </c>
      <c r="N13" s="133"/>
      <c r="O13" s="203"/>
      <c r="P13" s="133">
        <v>35.700000000000003</v>
      </c>
      <c r="Q13" s="203"/>
      <c r="R13" s="133"/>
      <c r="S13" s="203"/>
      <c r="T13" s="133">
        <v>19</v>
      </c>
      <c r="U13" s="203"/>
      <c r="V13" s="133"/>
      <c r="W13" s="203"/>
      <c r="X13" s="133">
        <v>26.5</v>
      </c>
      <c r="Y13" s="203"/>
      <c r="Z13" s="133"/>
      <c r="AA13" s="203"/>
      <c r="AB13" s="133"/>
      <c r="AC13" s="203"/>
      <c r="AD13" s="133"/>
      <c r="AE13" s="203"/>
      <c r="AF13" s="133"/>
      <c r="AG13" s="278"/>
      <c r="AH13" s="148">
        <f>N13+P13+R13+T13+V13+X13+Z13+AB13+AD13+AF13</f>
        <v>81.2</v>
      </c>
      <c r="AI13" s="234"/>
    </row>
    <row r="14" spans="1:35" ht="15" customHeight="1" x14ac:dyDescent="0.2">
      <c r="A14" s="16"/>
      <c r="B14" s="17"/>
      <c r="D14" s="18"/>
      <c r="F14" s="19"/>
      <c r="H14" s="96"/>
      <c r="I14" s="89" t="s">
        <v>303</v>
      </c>
      <c r="J14" s="87" t="s">
        <v>319</v>
      </c>
      <c r="K14" s="15" t="s">
        <v>287</v>
      </c>
      <c r="L14" s="80"/>
      <c r="M14" s="15"/>
      <c r="N14" s="133"/>
      <c r="O14" s="203"/>
      <c r="P14" s="133"/>
      <c r="Q14" s="203"/>
      <c r="R14" s="133"/>
      <c r="S14" s="203"/>
      <c r="T14" s="133"/>
      <c r="U14" s="203"/>
      <c r="V14" s="133"/>
      <c r="W14" s="203"/>
      <c r="X14" s="133"/>
      <c r="Y14" s="203"/>
      <c r="Z14" s="133"/>
      <c r="AA14" s="203"/>
      <c r="AB14" s="133"/>
      <c r="AC14" s="203"/>
      <c r="AD14" s="133"/>
      <c r="AE14" s="203"/>
      <c r="AF14" s="133"/>
      <c r="AG14" s="278"/>
      <c r="AH14" s="148">
        <f t="shared" si="0"/>
        <v>0</v>
      </c>
      <c r="AI14" s="234"/>
    </row>
    <row r="15" spans="1:35" ht="15" customHeight="1" x14ac:dyDescent="0.2">
      <c r="A15" s="16"/>
      <c r="B15" s="17"/>
      <c r="D15" s="18"/>
      <c r="F15" s="19"/>
      <c r="H15" s="96"/>
      <c r="I15" s="14" t="s">
        <v>22</v>
      </c>
      <c r="J15" s="87" t="s">
        <v>319</v>
      </c>
      <c r="K15" s="15" t="s">
        <v>173</v>
      </c>
      <c r="L15" s="15" t="s">
        <v>63</v>
      </c>
      <c r="M15" s="15"/>
      <c r="N15" s="133"/>
      <c r="O15" s="203"/>
      <c r="P15" s="133"/>
      <c r="Q15" s="203"/>
      <c r="R15" s="133"/>
      <c r="S15" s="203"/>
      <c r="T15" s="133"/>
      <c r="U15" s="203"/>
      <c r="V15" s="133"/>
      <c r="W15" s="203"/>
      <c r="X15" s="133"/>
      <c r="Y15" s="203"/>
      <c r="Z15" s="133"/>
      <c r="AA15" s="203"/>
      <c r="AB15" s="133"/>
      <c r="AC15" s="203"/>
      <c r="AD15" s="133"/>
      <c r="AE15" s="203"/>
      <c r="AF15" s="133"/>
      <c r="AG15" s="278"/>
      <c r="AH15" s="148">
        <f t="shared" si="0"/>
        <v>0</v>
      </c>
      <c r="AI15" s="234"/>
    </row>
    <row r="16" spans="1:35" ht="15" customHeight="1" x14ac:dyDescent="0.2">
      <c r="A16" s="16"/>
      <c r="B16" s="17"/>
      <c r="D16" s="18"/>
      <c r="F16" s="19"/>
      <c r="H16" s="96"/>
      <c r="I16" s="14" t="s">
        <v>23</v>
      </c>
      <c r="J16" s="14"/>
      <c r="K16" s="15" t="s">
        <v>174</v>
      </c>
      <c r="L16" s="15" t="s">
        <v>246</v>
      </c>
      <c r="M16" s="15" t="s">
        <v>247</v>
      </c>
      <c r="N16" s="133"/>
      <c r="O16" s="203"/>
      <c r="P16" s="133"/>
      <c r="Q16" s="203"/>
      <c r="R16" s="133"/>
      <c r="S16" s="203"/>
      <c r="T16" s="133"/>
      <c r="U16" s="203"/>
      <c r="V16" s="133"/>
      <c r="W16" s="203"/>
      <c r="X16" s="133"/>
      <c r="Y16" s="203"/>
      <c r="Z16" s="133"/>
      <c r="AA16" s="203"/>
      <c r="AB16" s="133"/>
      <c r="AC16" s="203"/>
      <c r="AD16" s="133"/>
      <c r="AE16" s="203"/>
      <c r="AF16" s="133"/>
      <c r="AG16" s="278"/>
      <c r="AH16" s="148">
        <f t="shared" si="0"/>
        <v>0</v>
      </c>
      <c r="AI16" s="234"/>
    </row>
    <row r="17" spans="1:35" ht="15" customHeight="1" x14ac:dyDescent="0.2">
      <c r="A17" s="16"/>
      <c r="B17" s="17"/>
      <c r="D17" s="18"/>
      <c r="F17" s="19"/>
      <c r="H17" s="97" t="s">
        <v>61</v>
      </c>
      <c r="I17" s="14" t="s">
        <v>24</v>
      </c>
      <c r="J17" s="87" t="s">
        <v>319</v>
      </c>
      <c r="K17" s="15" t="s">
        <v>175</v>
      </c>
      <c r="L17" s="80" t="s">
        <v>187</v>
      </c>
      <c r="M17" s="15" t="s">
        <v>283</v>
      </c>
      <c r="N17" s="133"/>
      <c r="O17" s="203"/>
      <c r="P17" s="133"/>
      <c r="Q17" s="203"/>
      <c r="R17" s="133"/>
      <c r="S17" s="203"/>
      <c r="T17" s="133"/>
      <c r="U17" s="203"/>
      <c r="V17" s="133"/>
      <c r="W17" s="203"/>
      <c r="X17" s="133"/>
      <c r="Y17" s="203"/>
      <c r="Z17" s="133"/>
      <c r="AA17" s="203"/>
      <c r="AB17" s="133"/>
      <c r="AC17" s="203"/>
      <c r="AD17" s="133"/>
      <c r="AE17" s="203"/>
      <c r="AF17" s="133"/>
      <c r="AG17" s="278"/>
      <c r="AH17" s="148">
        <f t="shared" si="0"/>
        <v>0</v>
      </c>
      <c r="AI17" s="234"/>
    </row>
    <row r="18" spans="1:35" ht="15" customHeight="1" x14ac:dyDescent="0.2">
      <c r="A18" s="16"/>
      <c r="B18" s="17"/>
      <c r="D18" s="18"/>
      <c r="F18" s="19"/>
      <c r="H18" s="96"/>
      <c r="I18" s="14" t="s">
        <v>25</v>
      </c>
      <c r="J18" s="87" t="s">
        <v>319</v>
      </c>
      <c r="K18" s="15" t="s">
        <v>77</v>
      </c>
      <c r="L18" s="15" t="s">
        <v>177</v>
      </c>
      <c r="M18" s="15" t="s">
        <v>268</v>
      </c>
      <c r="N18" s="133">
        <v>6.8</v>
      </c>
      <c r="O18" s="203"/>
      <c r="P18" s="133"/>
      <c r="Q18" s="203"/>
      <c r="R18" s="133"/>
      <c r="S18" s="203"/>
      <c r="T18" s="133"/>
      <c r="U18" s="203"/>
      <c r="V18" s="133"/>
      <c r="W18" s="203"/>
      <c r="X18" s="133"/>
      <c r="Y18" s="203"/>
      <c r="Z18" s="133"/>
      <c r="AA18" s="203"/>
      <c r="AB18" s="133"/>
      <c r="AC18" s="203"/>
      <c r="AD18" s="133"/>
      <c r="AE18" s="203"/>
      <c r="AF18" s="133"/>
      <c r="AG18" s="278"/>
      <c r="AH18" s="148">
        <f t="shared" si="0"/>
        <v>6.8</v>
      </c>
      <c r="AI18" s="234"/>
    </row>
    <row r="19" spans="1:35" ht="15" customHeight="1" thickBot="1" x14ac:dyDescent="0.25">
      <c r="A19" s="16"/>
      <c r="B19" s="17"/>
      <c r="D19" s="18"/>
      <c r="F19" s="19"/>
      <c r="H19" s="98"/>
      <c r="I19" s="14" t="s">
        <v>26</v>
      </c>
      <c r="J19" s="14"/>
      <c r="K19" s="15" t="s">
        <v>78</v>
      </c>
      <c r="L19" s="15" t="s">
        <v>183</v>
      </c>
      <c r="M19" s="15" t="s">
        <v>264</v>
      </c>
      <c r="N19" s="133"/>
      <c r="O19" s="204"/>
      <c r="P19" s="133"/>
      <c r="Q19" s="204"/>
      <c r="R19" s="133"/>
      <c r="S19" s="204"/>
      <c r="T19" s="133">
        <v>2.2000000000000002</v>
      </c>
      <c r="U19" s="204"/>
      <c r="V19" s="133">
        <v>2.2000000000000002</v>
      </c>
      <c r="W19" s="204"/>
      <c r="X19" s="133">
        <v>2.2000000000000002</v>
      </c>
      <c r="Y19" s="204"/>
      <c r="Z19" s="133">
        <v>2.2000000000000002</v>
      </c>
      <c r="AA19" s="204"/>
      <c r="AB19" s="133">
        <v>2.2000000000000002</v>
      </c>
      <c r="AC19" s="204"/>
      <c r="AD19" s="133">
        <v>2.2000000000000002</v>
      </c>
      <c r="AE19" s="204"/>
      <c r="AF19" s="133"/>
      <c r="AG19" s="279"/>
      <c r="AH19" s="148">
        <f t="shared" si="0"/>
        <v>13.2</v>
      </c>
      <c r="AI19" s="235"/>
    </row>
    <row r="20" spans="1:35" ht="15" hidden="1" customHeight="1" x14ac:dyDescent="0.2">
      <c r="A20" s="16"/>
      <c r="B20" s="17"/>
      <c r="D20" s="18"/>
      <c r="F20" s="19"/>
      <c r="H20" s="20"/>
      <c r="I20" s="14" t="s">
        <v>61</v>
      </c>
      <c r="J20" s="14"/>
      <c r="K20" s="21" t="s">
        <v>61</v>
      </c>
      <c r="L20" s="15"/>
      <c r="M20" s="15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41"/>
      <c r="AI20" s="142"/>
    </row>
    <row r="21" spans="1:35" ht="15" customHeight="1" thickBot="1" x14ac:dyDescent="0.25">
      <c r="A21" s="16"/>
      <c r="B21" s="17"/>
      <c r="D21" s="18"/>
      <c r="F21" s="19"/>
      <c r="I21" s="79"/>
      <c r="J21" s="79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41"/>
      <c r="AI21" s="142"/>
    </row>
    <row r="22" spans="1:35" ht="15" hidden="1" customHeight="1" x14ac:dyDescent="0.2">
      <c r="A22" s="16"/>
      <c r="B22" s="17"/>
      <c r="D22" s="18"/>
      <c r="F22" s="19"/>
      <c r="H22" s="13"/>
      <c r="I22" s="14" t="s">
        <v>31</v>
      </c>
      <c r="J22" s="14"/>
      <c r="K22" s="22" t="s">
        <v>185</v>
      </c>
      <c r="L22" s="80" t="s">
        <v>184</v>
      </c>
      <c r="M22" s="15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41"/>
      <c r="AI22" s="142"/>
    </row>
    <row r="23" spans="1:35" ht="15" customHeight="1" x14ac:dyDescent="0.2">
      <c r="A23" s="16"/>
      <c r="B23" s="17"/>
      <c r="D23" s="18"/>
      <c r="F23" s="19"/>
      <c r="H23" s="99" t="s">
        <v>139</v>
      </c>
      <c r="I23" s="14" t="s">
        <v>32</v>
      </c>
      <c r="J23" s="14"/>
      <c r="K23" s="22" t="s">
        <v>68</v>
      </c>
      <c r="L23" s="15" t="s">
        <v>126</v>
      </c>
      <c r="M23" s="121" t="s">
        <v>240</v>
      </c>
      <c r="N23" s="133"/>
      <c r="O23" s="253"/>
      <c r="P23" s="133"/>
      <c r="Q23" s="253"/>
      <c r="R23" s="133"/>
      <c r="S23" s="253"/>
      <c r="T23" s="133"/>
      <c r="U23" s="253"/>
      <c r="V23" s="133"/>
      <c r="W23" s="253"/>
      <c r="X23" s="133"/>
      <c r="Y23" s="253"/>
      <c r="Z23" s="133"/>
      <c r="AA23" s="253"/>
      <c r="AB23" s="133"/>
      <c r="AC23" s="253"/>
      <c r="AD23" s="133"/>
      <c r="AE23" s="253"/>
      <c r="AF23" s="133"/>
      <c r="AG23" s="277"/>
      <c r="AH23" s="149"/>
      <c r="AI23" s="236"/>
    </row>
    <row r="24" spans="1:35" ht="15" hidden="1" customHeight="1" x14ac:dyDescent="0.2">
      <c r="A24" s="16"/>
      <c r="B24" s="17"/>
      <c r="D24" s="31" t="s">
        <v>157</v>
      </c>
      <c r="F24" s="19"/>
      <c r="H24" s="100"/>
      <c r="I24" s="14" t="s">
        <v>33</v>
      </c>
      <c r="J24" s="14"/>
      <c r="K24" s="22" t="s">
        <v>69</v>
      </c>
      <c r="L24" s="15" t="s">
        <v>108</v>
      </c>
      <c r="M24" s="121"/>
      <c r="N24" s="133"/>
      <c r="O24" s="254"/>
      <c r="P24" s="133"/>
      <c r="Q24" s="254"/>
      <c r="R24" s="133"/>
      <c r="S24" s="254"/>
      <c r="T24" s="133"/>
      <c r="U24" s="254"/>
      <c r="V24" s="133"/>
      <c r="W24" s="254"/>
      <c r="X24" s="133"/>
      <c r="Y24" s="254"/>
      <c r="Z24" s="133"/>
      <c r="AA24" s="254"/>
      <c r="AB24" s="133"/>
      <c r="AC24" s="254"/>
      <c r="AD24" s="133"/>
      <c r="AE24" s="254"/>
      <c r="AF24" s="133"/>
      <c r="AG24" s="278"/>
      <c r="AH24" s="149"/>
      <c r="AI24" s="237"/>
    </row>
    <row r="25" spans="1:35" ht="15" hidden="1" customHeight="1" x14ac:dyDescent="0.2">
      <c r="A25" s="16"/>
      <c r="B25" s="17"/>
      <c r="D25" s="246" t="s">
        <v>131</v>
      </c>
      <c r="F25" s="19"/>
      <c r="H25" s="100"/>
      <c r="I25" s="14" t="s">
        <v>34</v>
      </c>
      <c r="J25" s="14"/>
      <c r="K25" s="23" t="s">
        <v>88</v>
      </c>
      <c r="L25" s="15" t="s">
        <v>109</v>
      </c>
      <c r="M25" s="121"/>
      <c r="N25" s="133"/>
      <c r="O25" s="254"/>
      <c r="P25" s="133"/>
      <c r="Q25" s="254"/>
      <c r="R25" s="133"/>
      <c r="S25" s="254"/>
      <c r="T25" s="133"/>
      <c r="U25" s="254"/>
      <c r="V25" s="133"/>
      <c r="W25" s="254"/>
      <c r="X25" s="133"/>
      <c r="Y25" s="254"/>
      <c r="Z25" s="133"/>
      <c r="AA25" s="254"/>
      <c r="AB25" s="133"/>
      <c r="AC25" s="254"/>
      <c r="AD25" s="133"/>
      <c r="AE25" s="254"/>
      <c r="AF25" s="133"/>
      <c r="AG25" s="278"/>
      <c r="AH25" s="149"/>
      <c r="AI25" s="237"/>
    </row>
    <row r="26" spans="1:35" ht="15" hidden="1" customHeight="1" x14ac:dyDescent="0.2">
      <c r="A26" s="16"/>
      <c r="B26" s="17"/>
      <c r="D26" s="247"/>
      <c r="F26" s="19"/>
      <c r="H26" s="101"/>
      <c r="I26" s="14" t="s">
        <v>35</v>
      </c>
      <c r="J26" s="14"/>
      <c r="K26" s="22" t="s">
        <v>70</v>
      </c>
      <c r="L26" s="15" t="s">
        <v>110</v>
      </c>
      <c r="M26" s="121"/>
      <c r="N26" s="133"/>
      <c r="O26" s="254"/>
      <c r="P26" s="133"/>
      <c r="Q26" s="254"/>
      <c r="R26" s="133"/>
      <c r="S26" s="254"/>
      <c r="T26" s="133"/>
      <c r="U26" s="254"/>
      <c r="V26" s="133"/>
      <c r="W26" s="254"/>
      <c r="X26" s="133"/>
      <c r="Y26" s="254"/>
      <c r="Z26" s="133"/>
      <c r="AA26" s="254"/>
      <c r="AB26" s="133"/>
      <c r="AC26" s="254"/>
      <c r="AD26" s="133"/>
      <c r="AE26" s="254"/>
      <c r="AF26" s="133"/>
      <c r="AG26" s="278"/>
      <c r="AH26" s="149"/>
      <c r="AI26" s="237"/>
    </row>
    <row r="27" spans="1:35" ht="15" hidden="1" customHeight="1" x14ac:dyDescent="0.2">
      <c r="A27" s="16"/>
      <c r="B27" s="17"/>
      <c r="D27" s="18"/>
      <c r="F27" s="19"/>
      <c r="H27" s="101"/>
      <c r="I27" s="14" t="s">
        <v>36</v>
      </c>
      <c r="J27" s="14"/>
      <c r="K27" s="22" t="s">
        <v>71</v>
      </c>
      <c r="L27" s="15" t="s">
        <v>125</v>
      </c>
      <c r="M27" s="121"/>
      <c r="N27" s="133"/>
      <c r="O27" s="254"/>
      <c r="P27" s="133"/>
      <c r="Q27" s="254"/>
      <c r="R27" s="133"/>
      <c r="S27" s="254"/>
      <c r="T27" s="133"/>
      <c r="U27" s="254"/>
      <c r="V27" s="133"/>
      <c r="W27" s="254"/>
      <c r="X27" s="133"/>
      <c r="Y27" s="254"/>
      <c r="Z27" s="133"/>
      <c r="AA27" s="254"/>
      <c r="AB27" s="133"/>
      <c r="AC27" s="254"/>
      <c r="AD27" s="133"/>
      <c r="AE27" s="254"/>
      <c r="AF27" s="133"/>
      <c r="AG27" s="278"/>
      <c r="AH27" s="149"/>
      <c r="AI27" s="237"/>
    </row>
    <row r="28" spans="1:35" ht="15" hidden="1" customHeight="1" x14ac:dyDescent="0.2">
      <c r="A28" s="16"/>
      <c r="B28" s="17"/>
      <c r="D28" s="18"/>
      <c r="F28" s="19"/>
      <c r="H28" s="101"/>
      <c r="I28" s="14" t="s">
        <v>37</v>
      </c>
      <c r="J28" s="14"/>
      <c r="K28" s="22" t="s">
        <v>72</v>
      </c>
      <c r="L28" s="15" t="s">
        <v>111</v>
      </c>
      <c r="M28" s="121"/>
      <c r="N28" s="133"/>
      <c r="O28" s="254"/>
      <c r="P28" s="133"/>
      <c r="Q28" s="254"/>
      <c r="R28" s="133"/>
      <c r="S28" s="254"/>
      <c r="T28" s="133"/>
      <c r="U28" s="254"/>
      <c r="V28" s="133"/>
      <c r="W28" s="254"/>
      <c r="X28" s="133"/>
      <c r="Y28" s="254"/>
      <c r="Z28" s="133"/>
      <c r="AA28" s="254"/>
      <c r="AB28" s="133"/>
      <c r="AC28" s="254"/>
      <c r="AD28" s="133"/>
      <c r="AE28" s="254"/>
      <c r="AF28" s="133"/>
      <c r="AG28" s="278"/>
      <c r="AH28" s="149"/>
      <c r="AI28" s="237"/>
    </row>
    <row r="29" spans="1:35" ht="15" customHeight="1" x14ac:dyDescent="0.2">
      <c r="A29" s="16"/>
      <c r="B29" s="17"/>
      <c r="D29" s="18"/>
      <c r="F29" s="19"/>
      <c r="H29" s="100" t="s">
        <v>288</v>
      </c>
      <c r="I29" s="14" t="s">
        <v>28</v>
      </c>
      <c r="J29" s="87" t="s">
        <v>319</v>
      </c>
      <c r="K29" s="22" t="s">
        <v>73</v>
      </c>
      <c r="L29" s="15" t="s">
        <v>186</v>
      </c>
      <c r="M29" s="121" t="s">
        <v>226</v>
      </c>
      <c r="N29" s="133"/>
      <c r="O29" s="254"/>
      <c r="P29" s="133"/>
      <c r="Q29" s="254"/>
      <c r="R29" s="133"/>
      <c r="S29" s="254"/>
      <c r="T29" s="133"/>
      <c r="U29" s="254"/>
      <c r="V29" s="133"/>
      <c r="W29" s="254"/>
      <c r="X29" s="133"/>
      <c r="Y29" s="254"/>
      <c r="Z29" s="133"/>
      <c r="AA29" s="254"/>
      <c r="AB29" s="133"/>
      <c r="AC29" s="254"/>
      <c r="AD29" s="133"/>
      <c r="AE29" s="254"/>
      <c r="AF29" s="133"/>
      <c r="AG29" s="278"/>
      <c r="AH29" s="149"/>
      <c r="AI29" s="237"/>
    </row>
    <row r="30" spans="1:35" ht="15" hidden="1" customHeight="1" x14ac:dyDescent="0.2">
      <c r="A30" s="16"/>
      <c r="B30" s="17"/>
      <c r="D30" s="18"/>
      <c r="F30" s="19"/>
      <c r="H30" s="102"/>
      <c r="I30" s="14" t="s">
        <v>29</v>
      </c>
      <c r="J30" s="14"/>
      <c r="K30" s="22" t="s">
        <v>163</v>
      </c>
      <c r="L30" s="15" t="s">
        <v>112</v>
      </c>
      <c r="M30" s="121"/>
      <c r="N30" s="133"/>
      <c r="O30" s="254"/>
      <c r="P30" s="133"/>
      <c r="Q30" s="254"/>
      <c r="R30" s="133"/>
      <c r="S30" s="254"/>
      <c r="T30" s="133"/>
      <c r="U30" s="254"/>
      <c r="V30" s="133"/>
      <c r="W30" s="254"/>
      <c r="X30" s="133"/>
      <c r="Y30" s="254"/>
      <c r="Z30" s="133"/>
      <c r="AA30" s="254"/>
      <c r="AB30" s="133"/>
      <c r="AC30" s="254"/>
      <c r="AD30" s="133"/>
      <c r="AE30" s="254"/>
      <c r="AF30" s="133"/>
      <c r="AG30" s="278"/>
      <c r="AH30" s="149"/>
      <c r="AI30" s="237"/>
    </row>
    <row r="31" spans="1:35" ht="15" customHeight="1" thickBot="1" x14ac:dyDescent="0.25">
      <c r="A31" s="16"/>
      <c r="B31" s="17"/>
      <c r="D31" s="31" t="s">
        <v>157</v>
      </c>
      <c r="F31" s="19"/>
      <c r="H31" s="103" t="s">
        <v>289</v>
      </c>
      <c r="I31" s="14"/>
      <c r="J31" s="14"/>
      <c r="K31" s="22"/>
      <c r="L31" s="76"/>
      <c r="M31" s="76"/>
      <c r="N31" s="133"/>
      <c r="O31" s="255"/>
      <c r="P31" s="133"/>
      <c r="Q31" s="255"/>
      <c r="R31" s="133"/>
      <c r="S31" s="255"/>
      <c r="T31" s="133"/>
      <c r="U31" s="255"/>
      <c r="V31" s="133"/>
      <c r="W31" s="255"/>
      <c r="X31" s="133"/>
      <c r="Y31" s="255"/>
      <c r="Z31" s="133"/>
      <c r="AA31" s="255"/>
      <c r="AB31" s="133"/>
      <c r="AC31" s="255"/>
      <c r="AD31" s="133"/>
      <c r="AE31" s="255"/>
      <c r="AF31" s="133"/>
      <c r="AG31" s="279"/>
      <c r="AH31" s="149"/>
      <c r="AI31" s="238"/>
    </row>
    <row r="32" spans="1:35" ht="15" customHeight="1" thickBot="1" x14ac:dyDescent="0.25">
      <c r="A32" s="16"/>
      <c r="B32" s="17"/>
      <c r="D32" s="246" t="s">
        <v>131</v>
      </c>
      <c r="F32" s="19"/>
      <c r="I32" s="79"/>
      <c r="J32" s="79"/>
      <c r="K32" s="2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41"/>
      <c r="AI32" s="142"/>
    </row>
    <row r="33" spans="1:35" ht="15" customHeight="1" x14ac:dyDescent="0.2">
      <c r="A33" s="16"/>
      <c r="B33" s="17"/>
      <c r="D33" s="247"/>
      <c r="F33" s="19"/>
      <c r="H33" s="104" t="s">
        <v>140</v>
      </c>
      <c r="I33" s="14" t="s">
        <v>38</v>
      </c>
      <c r="J33" s="14"/>
      <c r="K33" s="15" t="s">
        <v>79</v>
      </c>
      <c r="L33" s="15" t="s">
        <v>124</v>
      </c>
      <c r="M33" s="15" t="s">
        <v>265</v>
      </c>
      <c r="N33" s="133">
        <v>19</v>
      </c>
      <c r="O33" s="202">
        <f>SUM(N33:N40)</f>
        <v>19</v>
      </c>
      <c r="P33" s="133"/>
      <c r="Q33" s="253"/>
      <c r="R33" s="133"/>
      <c r="S33" s="202">
        <f>SUM(R33:R40)</f>
        <v>6.6</v>
      </c>
      <c r="T33" s="133"/>
      <c r="U33" s="202">
        <f>SUM(T33:T40)</f>
        <v>6</v>
      </c>
      <c r="V33" s="133"/>
      <c r="W33" s="202">
        <f>SUM(V33:V40)</f>
        <v>6</v>
      </c>
      <c r="X33" s="133"/>
      <c r="Y33" s="202">
        <f>SUM(X33:X40)</f>
        <v>4.0999999999999996</v>
      </c>
      <c r="Z33" s="133"/>
      <c r="AA33" s="202">
        <f>SUM(Z33:Z40)</f>
        <v>6</v>
      </c>
      <c r="AB33" s="133"/>
      <c r="AC33" s="202">
        <f>SUM(AB33:AB40)</f>
        <v>6</v>
      </c>
      <c r="AD33" s="133"/>
      <c r="AE33" s="202">
        <f>SUM(AD33:AD40)</f>
        <v>6</v>
      </c>
      <c r="AF33" s="133"/>
      <c r="AG33" s="220">
        <f>SUM(AF33:AF40)</f>
        <v>0</v>
      </c>
      <c r="AH33" s="150">
        <f t="shared" ref="AH33:AH40" si="1">N33+P33+R33+T33+V33+X33+Z33+AB33+AD33+AF33</f>
        <v>19</v>
      </c>
      <c r="AI33" s="205">
        <f>SUM(AH33:AH40)</f>
        <v>59.7</v>
      </c>
    </row>
    <row r="34" spans="1:35" ht="15" customHeight="1" x14ac:dyDescent="0.2">
      <c r="A34" s="16"/>
      <c r="B34" s="17"/>
      <c r="D34" s="18"/>
      <c r="F34" s="26" t="s">
        <v>153</v>
      </c>
      <c r="H34" s="105" t="s">
        <v>1</v>
      </c>
      <c r="I34" s="14" t="s">
        <v>39</v>
      </c>
      <c r="J34" s="14"/>
      <c r="K34" s="15" t="s">
        <v>200</v>
      </c>
      <c r="L34" s="15" t="s">
        <v>190</v>
      </c>
      <c r="M34" s="15" t="s">
        <v>80</v>
      </c>
      <c r="N34" s="133"/>
      <c r="O34" s="203"/>
      <c r="P34" s="133"/>
      <c r="Q34" s="254"/>
      <c r="R34" s="133">
        <v>6.6</v>
      </c>
      <c r="S34" s="203"/>
      <c r="T34" s="133">
        <v>6</v>
      </c>
      <c r="U34" s="203"/>
      <c r="V34" s="133">
        <v>6</v>
      </c>
      <c r="W34" s="203"/>
      <c r="X34" s="133">
        <v>4.0999999999999996</v>
      </c>
      <c r="Y34" s="203"/>
      <c r="Z34" s="133">
        <v>6</v>
      </c>
      <c r="AA34" s="203"/>
      <c r="AB34" s="133">
        <v>6</v>
      </c>
      <c r="AC34" s="203"/>
      <c r="AD34" s="133">
        <v>6</v>
      </c>
      <c r="AE34" s="203"/>
      <c r="AF34" s="133"/>
      <c r="AG34" s="275"/>
      <c r="AH34" s="150">
        <f t="shared" si="1"/>
        <v>40.700000000000003</v>
      </c>
      <c r="AI34" s="206"/>
    </row>
    <row r="35" spans="1:35" ht="15" customHeight="1" x14ac:dyDescent="0.2">
      <c r="A35" s="16"/>
      <c r="B35" s="17"/>
      <c r="D35" s="18"/>
      <c r="F35" s="28" t="s">
        <v>132</v>
      </c>
      <c r="H35" s="106"/>
      <c r="I35" s="14" t="s">
        <v>40</v>
      </c>
      <c r="J35" s="14"/>
      <c r="K35" s="25" t="s">
        <v>193</v>
      </c>
      <c r="L35" s="15" t="s">
        <v>82</v>
      </c>
      <c r="M35" s="15" t="s">
        <v>81</v>
      </c>
      <c r="N35" s="133"/>
      <c r="O35" s="203"/>
      <c r="P35" s="133"/>
      <c r="Q35" s="254"/>
      <c r="R35" s="133"/>
      <c r="S35" s="203"/>
      <c r="T35" s="133"/>
      <c r="U35" s="203"/>
      <c r="V35" s="133"/>
      <c r="W35" s="203"/>
      <c r="X35" s="133"/>
      <c r="Y35" s="203"/>
      <c r="Z35" s="133"/>
      <c r="AA35" s="203"/>
      <c r="AB35" s="133"/>
      <c r="AC35" s="203"/>
      <c r="AD35" s="133"/>
      <c r="AE35" s="203"/>
      <c r="AF35" s="133"/>
      <c r="AG35" s="275"/>
      <c r="AH35" s="150">
        <f t="shared" si="1"/>
        <v>0</v>
      </c>
      <c r="AI35" s="206"/>
    </row>
    <row r="36" spans="1:35" ht="15" customHeight="1" x14ac:dyDescent="0.2">
      <c r="A36" s="241" t="s">
        <v>61</v>
      </c>
      <c r="B36" s="17"/>
      <c r="D36" s="18"/>
      <c r="F36" s="19"/>
      <c r="H36" s="106"/>
      <c r="I36" s="14" t="s">
        <v>41</v>
      </c>
      <c r="J36" s="87" t="s">
        <v>319</v>
      </c>
      <c r="K36" s="25" t="s">
        <v>194</v>
      </c>
      <c r="L36" s="15" t="s">
        <v>254</v>
      </c>
      <c r="M36" s="15" t="s">
        <v>245</v>
      </c>
      <c r="N36" s="133"/>
      <c r="O36" s="203"/>
      <c r="P36" s="133"/>
      <c r="Q36" s="254"/>
      <c r="R36" s="133"/>
      <c r="S36" s="203"/>
      <c r="T36" s="133"/>
      <c r="U36" s="203"/>
      <c r="V36" s="133"/>
      <c r="W36" s="203"/>
      <c r="X36" s="133"/>
      <c r="Y36" s="203"/>
      <c r="Z36" s="133"/>
      <c r="AA36" s="203"/>
      <c r="AB36" s="133"/>
      <c r="AC36" s="203"/>
      <c r="AD36" s="133"/>
      <c r="AE36" s="203"/>
      <c r="AF36" s="133"/>
      <c r="AG36" s="275"/>
      <c r="AH36" s="150">
        <f t="shared" si="1"/>
        <v>0</v>
      </c>
      <c r="AI36" s="206"/>
    </row>
    <row r="37" spans="1:35" ht="15" customHeight="1" x14ac:dyDescent="0.2">
      <c r="A37" s="242"/>
      <c r="B37" s="27"/>
      <c r="D37" s="18"/>
      <c r="F37" s="19"/>
      <c r="H37" s="106"/>
      <c r="I37" s="14" t="s">
        <v>42</v>
      </c>
      <c r="J37" s="87" t="s">
        <v>319</v>
      </c>
      <c r="K37" s="15" t="s">
        <v>164</v>
      </c>
      <c r="L37" s="15" t="s">
        <v>255</v>
      </c>
      <c r="M37" s="15" t="s">
        <v>227</v>
      </c>
      <c r="N37" s="133"/>
      <c r="O37" s="203"/>
      <c r="P37" s="133"/>
      <c r="Q37" s="254"/>
      <c r="R37" s="133"/>
      <c r="S37" s="203"/>
      <c r="T37" s="133"/>
      <c r="U37" s="203"/>
      <c r="V37" s="133"/>
      <c r="W37" s="203"/>
      <c r="X37" s="133"/>
      <c r="Y37" s="203"/>
      <c r="Z37" s="133"/>
      <c r="AA37" s="203"/>
      <c r="AB37" s="133"/>
      <c r="AC37" s="203"/>
      <c r="AD37" s="133"/>
      <c r="AE37" s="203"/>
      <c r="AF37" s="133"/>
      <c r="AG37" s="275"/>
      <c r="AH37" s="150">
        <f t="shared" si="1"/>
        <v>0</v>
      </c>
      <c r="AI37" s="206"/>
    </row>
    <row r="38" spans="1:35" ht="15" hidden="1" customHeight="1" x14ac:dyDescent="0.2">
      <c r="A38" s="16"/>
      <c r="B38" s="17"/>
      <c r="D38" s="18"/>
      <c r="F38" s="19"/>
      <c r="H38" s="106"/>
      <c r="I38" s="14" t="s">
        <v>43</v>
      </c>
      <c r="J38" s="14"/>
      <c r="K38" s="15" t="s">
        <v>165</v>
      </c>
      <c r="L38" s="29" t="s">
        <v>195</v>
      </c>
      <c r="M38" s="15" t="s">
        <v>61</v>
      </c>
      <c r="N38" s="133"/>
      <c r="O38" s="203"/>
      <c r="P38" s="133"/>
      <c r="Q38" s="254"/>
      <c r="R38" s="133"/>
      <c r="S38" s="203"/>
      <c r="T38" s="133"/>
      <c r="U38" s="203"/>
      <c r="V38" s="133"/>
      <c r="W38" s="203"/>
      <c r="X38" s="133"/>
      <c r="Y38" s="203"/>
      <c r="Z38" s="133"/>
      <c r="AA38" s="203"/>
      <c r="AB38" s="133"/>
      <c r="AC38" s="203"/>
      <c r="AD38" s="133"/>
      <c r="AE38" s="203"/>
      <c r="AF38" s="133"/>
      <c r="AG38" s="275"/>
      <c r="AH38" s="150">
        <f t="shared" si="1"/>
        <v>0</v>
      </c>
      <c r="AI38" s="206"/>
    </row>
    <row r="39" spans="1:35" ht="15" customHeight="1" x14ac:dyDescent="0.2">
      <c r="A39" s="16"/>
      <c r="B39" s="17"/>
      <c r="D39" s="18"/>
      <c r="F39" s="19"/>
      <c r="H39" s="106"/>
      <c r="I39" s="30" t="s">
        <v>61</v>
      </c>
      <c r="J39" s="30"/>
      <c r="K39" s="21" t="s">
        <v>61</v>
      </c>
      <c r="L39" s="29"/>
      <c r="M39" s="15"/>
      <c r="N39" s="133"/>
      <c r="O39" s="203"/>
      <c r="P39" s="133"/>
      <c r="Q39" s="254"/>
      <c r="R39" s="133"/>
      <c r="S39" s="203"/>
      <c r="T39" s="133"/>
      <c r="U39" s="203"/>
      <c r="V39" s="133"/>
      <c r="W39" s="203"/>
      <c r="X39" s="133"/>
      <c r="Y39" s="203"/>
      <c r="Z39" s="133"/>
      <c r="AA39" s="203"/>
      <c r="AB39" s="133"/>
      <c r="AC39" s="203"/>
      <c r="AD39" s="133"/>
      <c r="AE39" s="203"/>
      <c r="AF39" s="133"/>
      <c r="AG39" s="275"/>
      <c r="AH39" s="150">
        <f t="shared" si="1"/>
        <v>0</v>
      </c>
      <c r="AI39" s="206"/>
    </row>
    <row r="40" spans="1:35" ht="15" customHeight="1" thickBot="1" x14ac:dyDescent="0.25">
      <c r="A40" s="16"/>
      <c r="B40" s="17"/>
      <c r="D40" s="18"/>
      <c r="F40" s="19"/>
      <c r="H40" s="107"/>
      <c r="I40" s="14" t="s">
        <v>191</v>
      </c>
      <c r="J40" s="14"/>
      <c r="K40" s="15" t="s">
        <v>192</v>
      </c>
      <c r="L40" s="15" t="s">
        <v>61</v>
      </c>
      <c r="M40" s="15"/>
      <c r="N40" s="133"/>
      <c r="O40" s="204"/>
      <c r="P40" s="133"/>
      <c r="Q40" s="255"/>
      <c r="R40" s="133"/>
      <c r="S40" s="204"/>
      <c r="T40" s="133"/>
      <c r="U40" s="204"/>
      <c r="V40" s="133"/>
      <c r="W40" s="204"/>
      <c r="X40" s="133"/>
      <c r="Y40" s="204"/>
      <c r="Z40" s="133"/>
      <c r="AA40" s="204"/>
      <c r="AB40" s="133"/>
      <c r="AC40" s="204"/>
      <c r="AD40" s="133"/>
      <c r="AE40" s="204"/>
      <c r="AF40" s="133"/>
      <c r="AG40" s="222"/>
      <c r="AH40" s="150">
        <f t="shared" si="1"/>
        <v>0</v>
      </c>
      <c r="AI40" s="207"/>
    </row>
    <row r="41" spans="1:35" ht="15" customHeight="1" thickBot="1" x14ac:dyDescent="0.25">
      <c r="A41" s="16"/>
      <c r="B41" s="17"/>
      <c r="D41" s="18"/>
      <c r="F41" s="19"/>
      <c r="I41" s="79"/>
      <c r="J41" s="79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41"/>
      <c r="AI41" s="142"/>
    </row>
    <row r="42" spans="1:35" ht="15" hidden="1" customHeight="1" x14ac:dyDescent="0.2">
      <c r="A42" s="16"/>
      <c r="B42" s="17"/>
      <c r="D42" s="18"/>
      <c r="F42" s="19"/>
      <c r="H42" s="13"/>
      <c r="I42" s="14" t="s">
        <v>44</v>
      </c>
      <c r="J42" s="14"/>
      <c r="K42" s="15" t="s">
        <v>113</v>
      </c>
      <c r="L42" s="15" t="s">
        <v>256</v>
      </c>
      <c r="M42" s="15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41"/>
      <c r="AI42" s="142"/>
    </row>
    <row r="43" spans="1:35" ht="15" customHeight="1" x14ac:dyDescent="0.2">
      <c r="A43" s="16"/>
      <c r="B43" s="17"/>
      <c r="D43" s="18"/>
      <c r="F43" s="19"/>
      <c r="H43" s="108" t="s">
        <v>141</v>
      </c>
      <c r="I43" s="14" t="s">
        <v>45</v>
      </c>
      <c r="J43" s="87" t="s">
        <v>319</v>
      </c>
      <c r="K43" s="15" t="s">
        <v>114</v>
      </c>
      <c r="L43" s="15" t="s">
        <v>257</v>
      </c>
      <c r="M43" s="15" t="s">
        <v>91</v>
      </c>
      <c r="N43" s="133"/>
      <c r="O43" s="202">
        <f>SUM(N43:N50)</f>
        <v>119.4</v>
      </c>
      <c r="P43" s="133"/>
      <c r="Q43" s="202">
        <f>SUM(P43:P50)</f>
        <v>0</v>
      </c>
      <c r="R43" s="133"/>
      <c r="S43" s="253">
        <f>SUM(R43:R50)</f>
        <v>0</v>
      </c>
      <c r="T43" s="133"/>
      <c r="U43" s="253">
        <f>SUM(T43:T50)</f>
        <v>0</v>
      </c>
      <c r="V43" s="133"/>
      <c r="W43" s="253">
        <f>SUM(V43:V50)</f>
        <v>0</v>
      </c>
      <c r="X43" s="133"/>
      <c r="Y43" s="253">
        <f>SUM(X43:X50)</f>
        <v>0</v>
      </c>
      <c r="Z43" s="133"/>
      <c r="AA43" s="253">
        <f>SUM(Z43:Z50)</f>
        <v>0</v>
      </c>
      <c r="AB43" s="133"/>
      <c r="AC43" s="253">
        <f>SUM(AB43:AB50)</f>
        <v>0</v>
      </c>
      <c r="AD43" s="133"/>
      <c r="AE43" s="253">
        <f>SUM(AD43:AD50)</f>
        <v>0</v>
      </c>
      <c r="AF43" s="133"/>
      <c r="AG43" s="277">
        <f>SUM(AF43:AF50)</f>
        <v>0</v>
      </c>
      <c r="AH43" s="151"/>
      <c r="AI43" s="208">
        <f>SUM(AH43:AH50)</f>
        <v>119.4</v>
      </c>
    </row>
    <row r="44" spans="1:35" ht="15" hidden="1" customHeight="1" x14ac:dyDescent="0.2">
      <c r="A44" s="16"/>
      <c r="B44" s="17"/>
      <c r="D44" s="31"/>
      <c r="F44" s="19"/>
      <c r="H44" s="109"/>
      <c r="I44" s="14" t="s">
        <v>46</v>
      </c>
      <c r="J44" s="14"/>
      <c r="K44" s="15" t="s">
        <v>115</v>
      </c>
      <c r="L44" s="15" t="s">
        <v>116</v>
      </c>
      <c r="M44" s="15" t="s">
        <v>92</v>
      </c>
      <c r="N44" s="133"/>
      <c r="O44" s="203"/>
      <c r="P44" s="133"/>
      <c r="Q44" s="203"/>
      <c r="R44" s="133"/>
      <c r="S44" s="254"/>
      <c r="T44" s="133"/>
      <c r="U44" s="254"/>
      <c r="V44" s="133"/>
      <c r="W44" s="254"/>
      <c r="X44" s="133"/>
      <c r="Y44" s="254"/>
      <c r="Z44" s="133"/>
      <c r="AA44" s="254"/>
      <c r="AB44" s="133"/>
      <c r="AC44" s="254"/>
      <c r="AD44" s="133"/>
      <c r="AE44" s="254"/>
      <c r="AF44" s="133"/>
      <c r="AG44" s="278"/>
      <c r="AH44" s="152"/>
      <c r="AI44" s="209"/>
    </row>
    <row r="45" spans="1:35" ht="15" customHeight="1" x14ac:dyDescent="0.2">
      <c r="A45" s="123" t="s">
        <v>156</v>
      </c>
      <c r="B45" s="124"/>
      <c r="D45" s="246"/>
      <c r="F45" s="19"/>
      <c r="H45" s="109" t="s">
        <v>2</v>
      </c>
      <c r="I45" s="14" t="s">
        <v>47</v>
      </c>
      <c r="J45" s="87" t="s">
        <v>319</v>
      </c>
      <c r="K45" s="15" t="s">
        <v>196</v>
      </c>
      <c r="L45" s="15" t="s">
        <v>223</v>
      </c>
      <c r="M45" s="15" t="s">
        <v>266</v>
      </c>
      <c r="N45" s="133"/>
      <c r="O45" s="203"/>
      <c r="P45" s="133"/>
      <c r="Q45" s="203"/>
      <c r="R45" s="133"/>
      <c r="S45" s="254"/>
      <c r="T45" s="133"/>
      <c r="U45" s="254"/>
      <c r="V45" s="133"/>
      <c r="W45" s="254"/>
      <c r="X45" s="133"/>
      <c r="Y45" s="254"/>
      <c r="Z45" s="133"/>
      <c r="AA45" s="254"/>
      <c r="AB45" s="133"/>
      <c r="AC45" s="254"/>
      <c r="AD45" s="133"/>
      <c r="AE45" s="254"/>
      <c r="AF45" s="133"/>
      <c r="AG45" s="278"/>
      <c r="AH45" s="152"/>
      <c r="AI45" s="209"/>
    </row>
    <row r="46" spans="1:35" ht="15" customHeight="1" x14ac:dyDescent="0.2">
      <c r="A46" s="241" t="s">
        <v>135</v>
      </c>
      <c r="B46" s="262"/>
      <c r="D46" s="247"/>
      <c r="F46" s="19"/>
      <c r="H46" s="110" t="s">
        <v>280</v>
      </c>
      <c r="I46" s="14" t="s">
        <v>48</v>
      </c>
      <c r="J46" s="87" t="s">
        <v>319</v>
      </c>
      <c r="K46" s="15" t="s">
        <v>197</v>
      </c>
      <c r="L46" s="15" t="s">
        <v>123</v>
      </c>
      <c r="M46" s="15" t="s">
        <v>228</v>
      </c>
      <c r="N46" s="133">
        <v>119.4</v>
      </c>
      <c r="O46" s="203"/>
      <c r="P46" s="133"/>
      <c r="Q46" s="203"/>
      <c r="R46" s="133"/>
      <c r="S46" s="254"/>
      <c r="T46" s="133"/>
      <c r="U46" s="254"/>
      <c r="V46" s="133"/>
      <c r="W46" s="254"/>
      <c r="X46" s="133"/>
      <c r="Y46" s="254"/>
      <c r="Z46" s="133"/>
      <c r="AA46" s="254"/>
      <c r="AB46" s="133"/>
      <c r="AC46" s="254"/>
      <c r="AD46" s="133"/>
      <c r="AE46" s="254"/>
      <c r="AF46" s="133"/>
      <c r="AG46" s="278"/>
      <c r="AH46" s="151">
        <f>N46+P46+R46+T46+V46+X46+Z46+AB46+AD46+AF46</f>
        <v>119.4</v>
      </c>
      <c r="AI46" s="209"/>
    </row>
    <row r="47" spans="1:35" ht="15" customHeight="1" x14ac:dyDescent="0.2">
      <c r="A47" s="263"/>
      <c r="B47" s="262"/>
      <c r="D47" s="32"/>
      <c r="F47" s="19"/>
      <c r="H47" s="111"/>
      <c r="I47" s="264" t="s">
        <v>49</v>
      </c>
      <c r="J47" s="87" t="s">
        <v>319</v>
      </c>
      <c r="K47" s="269" t="s">
        <v>290</v>
      </c>
      <c r="L47" s="256" t="s">
        <v>198</v>
      </c>
      <c r="M47" s="256" t="s">
        <v>281</v>
      </c>
      <c r="N47" s="133"/>
      <c r="O47" s="203"/>
      <c r="P47" s="133"/>
      <c r="Q47" s="203"/>
      <c r="R47" s="133"/>
      <c r="S47" s="254"/>
      <c r="T47" s="133"/>
      <c r="U47" s="254"/>
      <c r="V47" s="133"/>
      <c r="W47" s="254"/>
      <c r="X47" s="133"/>
      <c r="Y47" s="254"/>
      <c r="Z47" s="133"/>
      <c r="AA47" s="254"/>
      <c r="AB47" s="133"/>
      <c r="AC47" s="254"/>
      <c r="AD47" s="133"/>
      <c r="AE47" s="254"/>
      <c r="AF47" s="133"/>
      <c r="AG47" s="278"/>
      <c r="AH47" s="152"/>
      <c r="AI47" s="209"/>
    </row>
    <row r="48" spans="1:35" ht="15" hidden="1" customHeight="1" x14ac:dyDescent="0.2">
      <c r="A48" s="84"/>
      <c r="B48" s="83"/>
      <c r="D48" s="32"/>
      <c r="F48" s="19"/>
      <c r="H48" s="111"/>
      <c r="I48" s="268"/>
      <c r="J48" s="171"/>
      <c r="K48" s="270"/>
      <c r="L48" s="270"/>
      <c r="M48" s="272"/>
      <c r="N48" s="133"/>
      <c r="O48" s="203"/>
      <c r="P48" s="133"/>
      <c r="Q48" s="203"/>
      <c r="R48" s="133"/>
      <c r="S48" s="254"/>
      <c r="T48" s="133"/>
      <c r="U48" s="254"/>
      <c r="V48" s="133"/>
      <c r="W48" s="254"/>
      <c r="X48" s="133"/>
      <c r="Y48" s="254"/>
      <c r="Z48" s="133"/>
      <c r="AA48" s="254"/>
      <c r="AB48" s="133"/>
      <c r="AC48" s="254"/>
      <c r="AD48" s="133"/>
      <c r="AE48" s="254"/>
      <c r="AF48" s="133"/>
      <c r="AG48" s="278"/>
      <c r="AH48" s="152"/>
      <c r="AI48" s="209"/>
    </row>
    <row r="49" spans="1:35" ht="15" hidden="1" customHeight="1" x14ac:dyDescent="0.2">
      <c r="A49" s="16"/>
      <c r="B49" s="17"/>
      <c r="D49" s="18"/>
      <c r="F49" s="19"/>
      <c r="H49" s="111"/>
      <c r="I49" s="14" t="s">
        <v>50</v>
      </c>
      <c r="J49" s="14"/>
      <c r="K49" s="15" t="s">
        <v>83</v>
      </c>
      <c r="L49" s="15" t="s">
        <v>87</v>
      </c>
      <c r="M49" s="15" t="s">
        <v>229</v>
      </c>
      <c r="N49" s="133"/>
      <c r="O49" s="203"/>
      <c r="P49" s="133"/>
      <c r="Q49" s="203"/>
      <c r="R49" s="133"/>
      <c r="S49" s="254"/>
      <c r="T49" s="133"/>
      <c r="U49" s="254"/>
      <c r="V49" s="133"/>
      <c r="W49" s="254"/>
      <c r="X49" s="133"/>
      <c r="Y49" s="254"/>
      <c r="Z49" s="133"/>
      <c r="AA49" s="254"/>
      <c r="AB49" s="133"/>
      <c r="AC49" s="254"/>
      <c r="AD49" s="133"/>
      <c r="AE49" s="254"/>
      <c r="AF49" s="133"/>
      <c r="AG49" s="278"/>
      <c r="AH49" s="152"/>
      <c r="AI49" s="209"/>
    </row>
    <row r="50" spans="1:35" ht="15" customHeight="1" thickBot="1" x14ac:dyDescent="0.25">
      <c r="A50" s="16"/>
      <c r="B50" s="17"/>
      <c r="D50" s="18"/>
      <c r="F50" s="19"/>
      <c r="H50" s="112"/>
      <c r="I50" s="14" t="s">
        <v>51</v>
      </c>
      <c r="J50" s="87" t="s">
        <v>319</v>
      </c>
      <c r="K50" s="15" t="s">
        <v>199</v>
      </c>
      <c r="L50" s="15" t="s">
        <v>86</v>
      </c>
      <c r="M50" s="15" t="s">
        <v>267</v>
      </c>
      <c r="N50" s="133"/>
      <c r="O50" s="204"/>
      <c r="P50" s="133"/>
      <c r="Q50" s="204"/>
      <c r="R50" s="133"/>
      <c r="S50" s="255"/>
      <c r="T50" s="133"/>
      <c r="U50" s="255"/>
      <c r="V50" s="133"/>
      <c r="W50" s="255"/>
      <c r="X50" s="133"/>
      <c r="Y50" s="255"/>
      <c r="Z50" s="133"/>
      <c r="AA50" s="255"/>
      <c r="AB50" s="133"/>
      <c r="AC50" s="255"/>
      <c r="AD50" s="133"/>
      <c r="AE50" s="255"/>
      <c r="AF50" s="133"/>
      <c r="AG50" s="279"/>
      <c r="AH50" s="152"/>
      <c r="AI50" s="210"/>
    </row>
    <row r="51" spans="1:35" ht="15" hidden="1" customHeight="1" x14ac:dyDescent="0.2">
      <c r="A51" s="16"/>
      <c r="B51" s="17"/>
      <c r="D51" s="18"/>
      <c r="F51" s="19"/>
      <c r="H51" s="20"/>
      <c r="I51" s="14" t="s">
        <v>64</v>
      </c>
      <c r="J51" s="14"/>
      <c r="K51" s="15" t="s">
        <v>84</v>
      </c>
      <c r="L51" s="29" t="s">
        <v>122</v>
      </c>
      <c r="M51" s="15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41"/>
      <c r="AI51" s="142"/>
    </row>
    <row r="52" spans="1:35" ht="15" customHeight="1" thickBot="1" x14ac:dyDescent="0.25">
      <c r="A52" s="16"/>
      <c r="B52" s="17"/>
      <c r="D52" s="18"/>
      <c r="F52" s="19"/>
      <c r="I52" s="79"/>
      <c r="J52" s="79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41"/>
      <c r="AI52" s="142"/>
    </row>
    <row r="53" spans="1:35" ht="15" customHeight="1" x14ac:dyDescent="0.2">
      <c r="A53" s="16"/>
      <c r="B53" s="17"/>
      <c r="D53" s="18"/>
      <c r="F53" s="19"/>
      <c r="H53" s="113" t="s">
        <v>142</v>
      </c>
      <c r="I53" s="14" t="s">
        <v>52</v>
      </c>
      <c r="J53" s="87" t="s">
        <v>319</v>
      </c>
      <c r="K53" s="15" t="s">
        <v>117</v>
      </c>
      <c r="L53" s="15" t="s">
        <v>121</v>
      </c>
      <c r="M53" s="15" t="s">
        <v>251</v>
      </c>
      <c r="N53" s="133"/>
      <c r="O53" s="253"/>
      <c r="P53" s="133"/>
      <c r="Q53" s="253"/>
      <c r="R53" s="133"/>
      <c r="S53" s="253"/>
      <c r="T53" s="133"/>
      <c r="U53" s="253"/>
      <c r="V53" s="133"/>
      <c r="W53" s="253"/>
      <c r="X53" s="133"/>
      <c r="Y53" s="253"/>
      <c r="Z53" s="133"/>
      <c r="AA53" s="253"/>
      <c r="AB53" s="133"/>
      <c r="AC53" s="253"/>
      <c r="AD53" s="133"/>
      <c r="AE53" s="253"/>
      <c r="AF53" s="133"/>
      <c r="AG53" s="277"/>
      <c r="AH53" s="153"/>
      <c r="AI53" s="211"/>
    </row>
    <row r="54" spans="1:35" ht="15" hidden="1" customHeight="1" x14ac:dyDescent="0.2">
      <c r="A54" s="16"/>
      <c r="B54" s="17"/>
      <c r="D54" s="18"/>
      <c r="F54" s="19"/>
      <c r="H54" s="114"/>
      <c r="I54" s="14" t="s">
        <v>53</v>
      </c>
      <c r="J54" s="14"/>
      <c r="K54" s="15" t="s">
        <v>201</v>
      </c>
      <c r="L54" s="15" t="s">
        <v>120</v>
      </c>
      <c r="M54" s="15"/>
      <c r="N54" s="133"/>
      <c r="O54" s="254"/>
      <c r="P54" s="133"/>
      <c r="Q54" s="254"/>
      <c r="R54" s="133"/>
      <c r="S54" s="254"/>
      <c r="T54" s="133"/>
      <c r="U54" s="254"/>
      <c r="V54" s="133"/>
      <c r="W54" s="254"/>
      <c r="X54" s="133"/>
      <c r="Y54" s="254"/>
      <c r="Z54" s="133"/>
      <c r="AA54" s="254"/>
      <c r="AB54" s="133"/>
      <c r="AC54" s="254"/>
      <c r="AD54" s="133"/>
      <c r="AE54" s="254"/>
      <c r="AF54" s="133"/>
      <c r="AG54" s="278"/>
      <c r="AH54" s="153"/>
      <c r="AI54" s="212"/>
    </row>
    <row r="55" spans="1:35" ht="15" hidden="1" customHeight="1" x14ac:dyDescent="0.2">
      <c r="A55" s="16"/>
      <c r="B55" s="17"/>
      <c r="D55" s="18"/>
      <c r="F55" s="19"/>
      <c r="H55" s="115"/>
      <c r="I55" s="14" t="s">
        <v>54</v>
      </c>
      <c r="J55" s="14"/>
      <c r="K55" s="15" t="s">
        <v>118</v>
      </c>
      <c r="L55" s="15" t="s">
        <v>258</v>
      </c>
      <c r="M55" s="15"/>
      <c r="N55" s="133"/>
      <c r="O55" s="254"/>
      <c r="P55" s="133"/>
      <c r="Q55" s="254"/>
      <c r="R55" s="133"/>
      <c r="S55" s="254"/>
      <c r="T55" s="133"/>
      <c r="U55" s="254"/>
      <c r="V55" s="133"/>
      <c r="W55" s="254"/>
      <c r="X55" s="133"/>
      <c r="Y55" s="254"/>
      <c r="Z55" s="133"/>
      <c r="AA55" s="254"/>
      <c r="AB55" s="133"/>
      <c r="AC55" s="254"/>
      <c r="AD55" s="133"/>
      <c r="AE55" s="254"/>
      <c r="AF55" s="133"/>
      <c r="AG55" s="278"/>
      <c r="AH55" s="153"/>
      <c r="AI55" s="212"/>
    </row>
    <row r="56" spans="1:35" ht="15" hidden="1" customHeight="1" x14ac:dyDescent="0.2">
      <c r="A56" s="16"/>
      <c r="B56" s="17"/>
      <c r="D56" s="18"/>
      <c r="F56" s="19"/>
      <c r="H56" s="115"/>
      <c r="I56" s="14" t="s">
        <v>55</v>
      </c>
      <c r="J56" s="14"/>
      <c r="K56" s="15" t="s">
        <v>202</v>
      </c>
      <c r="L56" s="15" t="s">
        <v>203</v>
      </c>
      <c r="M56" s="15"/>
      <c r="N56" s="133"/>
      <c r="O56" s="254"/>
      <c r="P56" s="133"/>
      <c r="Q56" s="254"/>
      <c r="R56" s="133"/>
      <c r="S56" s="254"/>
      <c r="T56" s="133"/>
      <c r="U56" s="254"/>
      <c r="V56" s="133"/>
      <c r="W56" s="254"/>
      <c r="X56" s="133"/>
      <c r="Y56" s="254"/>
      <c r="Z56" s="133"/>
      <c r="AA56" s="254"/>
      <c r="AB56" s="133"/>
      <c r="AC56" s="254"/>
      <c r="AD56" s="133"/>
      <c r="AE56" s="254"/>
      <c r="AF56" s="133"/>
      <c r="AG56" s="278"/>
      <c r="AH56" s="153"/>
      <c r="AI56" s="212"/>
    </row>
    <row r="57" spans="1:35" ht="15" hidden="1" customHeight="1" x14ac:dyDescent="0.2">
      <c r="A57" s="16"/>
      <c r="B57" s="17"/>
      <c r="D57" s="18"/>
      <c r="F57" s="19"/>
      <c r="H57" s="115"/>
      <c r="I57" s="14" t="s">
        <v>56</v>
      </c>
      <c r="J57" s="14"/>
      <c r="K57" s="15" t="s">
        <v>60</v>
      </c>
      <c r="L57" s="15" t="s">
        <v>205</v>
      </c>
      <c r="M57" s="15"/>
      <c r="N57" s="133"/>
      <c r="O57" s="254"/>
      <c r="P57" s="133"/>
      <c r="Q57" s="254"/>
      <c r="R57" s="133"/>
      <c r="S57" s="254"/>
      <c r="T57" s="133"/>
      <c r="U57" s="254"/>
      <c r="V57" s="133"/>
      <c r="W57" s="254"/>
      <c r="X57" s="133"/>
      <c r="Y57" s="254"/>
      <c r="Z57" s="133"/>
      <c r="AA57" s="254"/>
      <c r="AB57" s="133"/>
      <c r="AC57" s="254"/>
      <c r="AD57" s="133"/>
      <c r="AE57" s="254"/>
      <c r="AF57" s="133"/>
      <c r="AG57" s="278"/>
      <c r="AH57" s="153"/>
      <c r="AI57" s="212"/>
    </row>
    <row r="58" spans="1:35" ht="15" hidden="1" customHeight="1" x14ac:dyDescent="0.2">
      <c r="A58" s="16"/>
      <c r="B58" s="17"/>
      <c r="D58" s="18"/>
      <c r="F58" s="19"/>
      <c r="H58" s="115"/>
      <c r="I58" s="14" t="s">
        <v>57</v>
      </c>
      <c r="J58" s="14"/>
      <c r="K58" s="15" t="s">
        <v>119</v>
      </c>
      <c r="L58" s="15" t="s">
        <v>206</v>
      </c>
      <c r="M58" s="15"/>
      <c r="N58" s="133"/>
      <c r="O58" s="254"/>
      <c r="P58" s="133"/>
      <c r="Q58" s="254"/>
      <c r="R58" s="133"/>
      <c r="S58" s="254"/>
      <c r="T58" s="133"/>
      <c r="U58" s="254"/>
      <c r="V58" s="133"/>
      <c r="W58" s="254"/>
      <c r="X58" s="133"/>
      <c r="Y58" s="254"/>
      <c r="Z58" s="133"/>
      <c r="AA58" s="254"/>
      <c r="AB58" s="133"/>
      <c r="AC58" s="254"/>
      <c r="AD58" s="133"/>
      <c r="AE58" s="254"/>
      <c r="AF58" s="133"/>
      <c r="AG58" s="278"/>
      <c r="AH58" s="153"/>
      <c r="AI58" s="212"/>
    </row>
    <row r="59" spans="1:35" ht="15" customHeight="1" x14ac:dyDescent="0.2">
      <c r="A59" s="16"/>
      <c r="B59" s="17"/>
      <c r="D59" s="18"/>
      <c r="F59" s="19"/>
      <c r="H59" s="114" t="s">
        <v>275</v>
      </c>
      <c r="I59" s="14" t="s">
        <v>58</v>
      </c>
      <c r="J59" s="87" t="s">
        <v>319</v>
      </c>
      <c r="K59" s="15" t="s">
        <v>89</v>
      </c>
      <c r="L59" s="15" t="s">
        <v>128</v>
      </c>
      <c r="M59" s="15"/>
      <c r="N59" s="133"/>
      <c r="O59" s="254"/>
      <c r="P59" s="133"/>
      <c r="Q59" s="254"/>
      <c r="R59" s="133"/>
      <c r="S59" s="254"/>
      <c r="T59" s="133"/>
      <c r="U59" s="254"/>
      <c r="V59" s="133"/>
      <c r="W59" s="254"/>
      <c r="X59" s="133"/>
      <c r="Y59" s="254"/>
      <c r="Z59" s="133"/>
      <c r="AA59" s="254"/>
      <c r="AB59" s="133"/>
      <c r="AC59" s="254"/>
      <c r="AD59" s="133"/>
      <c r="AE59" s="254"/>
      <c r="AF59" s="133"/>
      <c r="AG59" s="278"/>
      <c r="AH59" s="153"/>
      <c r="AI59" s="212"/>
    </row>
    <row r="60" spans="1:35" ht="15" hidden="1" customHeight="1" x14ac:dyDescent="0.2">
      <c r="A60" s="16"/>
      <c r="B60" s="17"/>
      <c r="D60" s="18"/>
      <c r="F60" s="19"/>
      <c r="H60" s="115"/>
      <c r="I60" s="14" t="s">
        <v>59</v>
      </c>
      <c r="J60" s="14"/>
      <c r="K60" s="15" t="s">
        <v>93</v>
      </c>
      <c r="L60" s="15" t="s">
        <v>127</v>
      </c>
      <c r="M60" s="15"/>
      <c r="N60" s="133"/>
      <c r="O60" s="254"/>
      <c r="P60" s="133"/>
      <c r="Q60" s="254"/>
      <c r="R60" s="133"/>
      <c r="S60" s="254"/>
      <c r="T60" s="133"/>
      <c r="U60" s="254"/>
      <c r="V60" s="133"/>
      <c r="W60" s="254"/>
      <c r="X60" s="133"/>
      <c r="Y60" s="254"/>
      <c r="Z60" s="133"/>
      <c r="AA60" s="254"/>
      <c r="AB60" s="133"/>
      <c r="AC60" s="254"/>
      <c r="AD60" s="133"/>
      <c r="AE60" s="254"/>
      <c r="AF60" s="133"/>
      <c r="AG60" s="278"/>
      <c r="AH60" s="153"/>
      <c r="AI60" s="212"/>
    </row>
    <row r="61" spans="1:35" ht="15" customHeight="1" thickBot="1" x14ac:dyDescent="0.25">
      <c r="A61" s="16"/>
      <c r="B61" s="17"/>
      <c r="D61" s="18"/>
      <c r="F61" s="19"/>
      <c r="H61" s="116"/>
      <c r="I61" s="14" t="s">
        <v>204</v>
      </c>
      <c r="J61" s="87" t="s">
        <v>319</v>
      </c>
      <c r="K61" s="15" t="s">
        <v>248</v>
      </c>
      <c r="L61" s="15" t="s">
        <v>61</v>
      </c>
      <c r="M61" s="15"/>
      <c r="N61" s="133"/>
      <c r="O61" s="255"/>
      <c r="P61" s="133"/>
      <c r="Q61" s="255"/>
      <c r="R61" s="133"/>
      <c r="S61" s="255"/>
      <c r="T61" s="133"/>
      <c r="U61" s="255"/>
      <c r="V61" s="133"/>
      <c r="W61" s="255"/>
      <c r="X61" s="133"/>
      <c r="Y61" s="255"/>
      <c r="Z61" s="133"/>
      <c r="AA61" s="255"/>
      <c r="AB61" s="133"/>
      <c r="AC61" s="255"/>
      <c r="AD61" s="133"/>
      <c r="AE61" s="255"/>
      <c r="AF61" s="133"/>
      <c r="AG61" s="279"/>
      <c r="AH61" s="153"/>
      <c r="AI61" s="213"/>
    </row>
    <row r="62" spans="1:35" ht="15" customHeight="1" thickBot="1" x14ac:dyDescent="0.25">
      <c r="A62" s="16"/>
      <c r="B62" s="17"/>
      <c r="D62" s="18"/>
      <c r="F62" s="19"/>
      <c r="I62" s="79"/>
      <c r="J62" s="79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41"/>
      <c r="AI62" s="142"/>
    </row>
    <row r="63" spans="1:35" ht="15" customHeight="1" x14ac:dyDescent="0.2">
      <c r="A63" s="16"/>
      <c r="B63" s="17"/>
      <c r="D63" s="18"/>
      <c r="F63" s="19"/>
      <c r="H63" s="117" t="s">
        <v>143</v>
      </c>
      <c r="I63" s="14" t="s">
        <v>3</v>
      </c>
      <c r="J63" s="14"/>
      <c r="K63" s="22" t="s">
        <v>74</v>
      </c>
      <c r="L63" s="15" t="s">
        <v>270</v>
      </c>
      <c r="M63" s="15" t="s">
        <v>238</v>
      </c>
      <c r="N63" s="133">
        <v>18.7</v>
      </c>
      <c r="O63" s="202">
        <f>SUM(N63:N69)</f>
        <v>18.7</v>
      </c>
      <c r="P63" s="133">
        <v>7.6</v>
      </c>
      <c r="Q63" s="202">
        <f>SUM(P63:P69)</f>
        <v>7.6</v>
      </c>
      <c r="R63" s="133">
        <v>7.6</v>
      </c>
      <c r="S63" s="202">
        <f>SUM(R63:R69)</f>
        <v>7.6</v>
      </c>
      <c r="T63" s="133">
        <v>7.7</v>
      </c>
      <c r="U63" s="202">
        <f>SUM(T63:T69)</f>
        <v>7.7</v>
      </c>
      <c r="V63" s="133">
        <v>7.7</v>
      </c>
      <c r="W63" s="202">
        <f>SUM(V63:V69)</f>
        <v>7.7</v>
      </c>
      <c r="X63" s="133">
        <v>7.7</v>
      </c>
      <c r="Y63" s="202">
        <f>SUM(X63:X69)</f>
        <v>7.7</v>
      </c>
      <c r="Z63" s="133">
        <v>7.7</v>
      </c>
      <c r="AA63" s="202">
        <f>SUM(Z63:Z69)</f>
        <v>7.7</v>
      </c>
      <c r="AB63" s="133">
        <v>7.7</v>
      </c>
      <c r="AC63" s="202">
        <f>SUM(AB63:AB69)</f>
        <v>7.7</v>
      </c>
      <c r="AD63" s="133">
        <v>7.7</v>
      </c>
      <c r="AE63" s="202">
        <f>SUM(AD63:AD69)</f>
        <v>7.7</v>
      </c>
      <c r="AF63" s="133"/>
      <c r="AG63" s="282">
        <f>SUM(AF63:AF69)</f>
        <v>0</v>
      </c>
      <c r="AH63" s="154">
        <f t="shared" ref="AH63:AH69" si="2">N63+P63+R63+T63+V63+X63+Z63+AB63+AD63+AF63</f>
        <v>80.100000000000009</v>
      </c>
      <c r="AI63" s="214">
        <f>SUM(AH63:AH69)</f>
        <v>80.100000000000009</v>
      </c>
    </row>
    <row r="64" spans="1:35" ht="15" customHeight="1" x14ac:dyDescent="0.2">
      <c r="A64" s="16"/>
      <c r="B64" s="122"/>
      <c r="D64" s="18"/>
      <c r="F64" s="19"/>
      <c r="H64" s="118" t="s">
        <v>168</v>
      </c>
      <c r="I64" s="14" t="s">
        <v>4</v>
      </c>
      <c r="J64" s="14"/>
      <c r="K64" s="22" t="s">
        <v>207</v>
      </c>
      <c r="L64" s="15" t="s">
        <v>259</v>
      </c>
      <c r="M64" s="15" t="s">
        <v>237</v>
      </c>
      <c r="N64" s="133"/>
      <c r="O64" s="203"/>
      <c r="P64" s="133"/>
      <c r="Q64" s="203"/>
      <c r="R64" s="133"/>
      <c r="S64" s="203"/>
      <c r="T64" s="133"/>
      <c r="U64" s="203"/>
      <c r="V64" s="133"/>
      <c r="W64" s="203"/>
      <c r="X64" s="133"/>
      <c r="Y64" s="203"/>
      <c r="Z64" s="133"/>
      <c r="AA64" s="203"/>
      <c r="AB64" s="133"/>
      <c r="AC64" s="203"/>
      <c r="AD64" s="133"/>
      <c r="AE64" s="203"/>
      <c r="AF64" s="133"/>
      <c r="AG64" s="283"/>
      <c r="AH64" s="154">
        <f t="shared" si="2"/>
        <v>0</v>
      </c>
      <c r="AI64" s="215"/>
    </row>
    <row r="65" spans="1:35" ht="15" customHeight="1" x14ac:dyDescent="0.2">
      <c r="A65" s="16"/>
      <c r="B65" s="17"/>
      <c r="D65" s="18"/>
      <c r="F65" s="19"/>
      <c r="H65" s="118" t="s">
        <v>61</v>
      </c>
      <c r="I65" s="14" t="s">
        <v>5</v>
      </c>
      <c r="J65" s="14"/>
      <c r="K65" s="22" t="s">
        <v>208</v>
      </c>
      <c r="L65" s="15" t="s">
        <v>261</v>
      </c>
      <c r="M65" s="15" t="s">
        <v>250</v>
      </c>
      <c r="N65" s="133"/>
      <c r="O65" s="203"/>
      <c r="P65" s="133"/>
      <c r="Q65" s="203"/>
      <c r="R65" s="133"/>
      <c r="S65" s="203"/>
      <c r="T65" s="133"/>
      <c r="U65" s="203"/>
      <c r="V65" s="133"/>
      <c r="W65" s="203"/>
      <c r="X65" s="133"/>
      <c r="Y65" s="203"/>
      <c r="Z65" s="133"/>
      <c r="AA65" s="203"/>
      <c r="AB65" s="133"/>
      <c r="AC65" s="203"/>
      <c r="AD65" s="133"/>
      <c r="AE65" s="203"/>
      <c r="AF65" s="133"/>
      <c r="AG65" s="283"/>
      <c r="AH65" s="154">
        <f t="shared" si="2"/>
        <v>0</v>
      </c>
      <c r="AI65" s="215"/>
    </row>
    <row r="66" spans="1:35" ht="15" customHeight="1" x14ac:dyDescent="0.2">
      <c r="A66" s="16"/>
      <c r="B66" s="17"/>
      <c r="D66" s="18"/>
      <c r="F66" s="19"/>
      <c r="H66" s="119"/>
      <c r="I66" s="14" t="s">
        <v>6</v>
      </c>
      <c r="J66" s="14"/>
      <c r="K66" s="22" t="s">
        <v>161</v>
      </c>
      <c r="L66" s="15" t="s">
        <v>260</v>
      </c>
      <c r="M66" s="15" t="s">
        <v>238</v>
      </c>
      <c r="N66" s="133"/>
      <c r="O66" s="203"/>
      <c r="P66" s="133"/>
      <c r="Q66" s="203"/>
      <c r="R66" s="133"/>
      <c r="S66" s="203"/>
      <c r="T66" s="133"/>
      <c r="U66" s="203"/>
      <c r="V66" s="133"/>
      <c r="W66" s="203"/>
      <c r="X66" s="133"/>
      <c r="Y66" s="203"/>
      <c r="Z66" s="133"/>
      <c r="AA66" s="203"/>
      <c r="AB66" s="133"/>
      <c r="AC66" s="203"/>
      <c r="AD66" s="133"/>
      <c r="AE66" s="203"/>
      <c r="AF66" s="133"/>
      <c r="AG66" s="283"/>
      <c r="AH66" s="154">
        <f t="shared" si="2"/>
        <v>0</v>
      </c>
      <c r="AI66" s="215"/>
    </row>
    <row r="67" spans="1:35" ht="15" hidden="1" customHeight="1" x14ac:dyDescent="0.2">
      <c r="A67" s="16"/>
      <c r="B67" s="17"/>
      <c r="D67" s="18"/>
      <c r="F67" s="19"/>
      <c r="H67" s="119"/>
      <c r="I67" s="14" t="s">
        <v>7</v>
      </c>
      <c r="J67" s="14"/>
      <c r="K67" s="22" t="s">
        <v>210</v>
      </c>
      <c r="L67" s="15" t="s">
        <v>209</v>
      </c>
      <c r="M67" s="15"/>
      <c r="N67" s="133"/>
      <c r="O67" s="203"/>
      <c r="P67" s="133"/>
      <c r="Q67" s="203"/>
      <c r="R67" s="133"/>
      <c r="S67" s="203"/>
      <c r="T67" s="133"/>
      <c r="U67" s="203"/>
      <c r="V67" s="133"/>
      <c r="W67" s="203"/>
      <c r="X67" s="133"/>
      <c r="Y67" s="203"/>
      <c r="Z67" s="133"/>
      <c r="AA67" s="203"/>
      <c r="AB67" s="133"/>
      <c r="AC67" s="203"/>
      <c r="AD67" s="133"/>
      <c r="AE67" s="203"/>
      <c r="AF67" s="133"/>
      <c r="AG67" s="283"/>
      <c r="AH67" s="154">
        <f t="shared" si="2"/>
        <v>0</v>
      </c>
      <c r="AI67" s="215"/>
    </row>
    <row r="68" spans="1:35" ht="15" customHeight="1" thickBot="1" x14ac:dyDescent="0.25">
      <c r="A68" s="16"/>
      <c r="B68" s="17"/>
      <c r="D68" s="18"/>
      <c r="F68" s="19"/>
      <c r="H68" s="119"/>
      <c r="I68" s="14" t="s">
        <v>8</v>
      </c>
      <c r="J68" s="14"/>
      <c r="K68" s="25" t="s">
        <v>211</v>
      </c>
      <c r="L68" s="158" t="s">
        <v>276</v>
      </c>
      <c r="M68" s="85"/>
      <c r="N68" s="133"/>
      <c r="O68" s="203"/>
      <c r="P68" s="133"/>
      <c r="Q68" s="203"/>
      <c r="R68" s="133"/>
      <c r="S68" s="203"/>
      <c r="T68" s="133"/>
      <c r="U68" s="203"/>
      <c r="V68" s="133"/>
      <c r="W68" s="203"/>
      <c r="X68" s="133"/>
      <c r="Y68" s="203"/>
      <c r="Z68" s="133"/>
      <c r="AA68" s="203"/>
      <c r="AB68" s="133"/>
      <c r="AC68" s="203"/>
      <c r="AD68" s="133"/>
      <c r="AE68" s="203"/>
      <c r="AF68" s="133"/>
      <c r="AG68" s="283"/>
      <c r="AH68" s="154">
        <f t="shared" si="2"/>
        <v>0</v>
      </c>
      <c r="AI68" s="215"/>
    </row>
    <row r="69" spans="1:35" ht="15" hidden="1" customHeight="1" thickBot="1" x14ac:dyDescent="0.25">
      <c r="A69" s="16"/>
      <c r="B69" s="17"/>
      <c r="D69" s="18"/>
      <c r="F69" s="19"/>
      <c r="H69" s="120"/>
      <c r="I69" s="14" t="s">
        <v>9</v>
      </c>
      <c r="J69" s="14"/>
      <c r="K69" s="25" t="s">
        <v>75</v>
      </c>
      <c r="L69" s="15" t="s">
        <v>61</v>
      </c>
      <c r="M69" s="15"/>
      <c r="N69" s="133"/>
      <c r="O69" s="204"/>
      <c r="P69" s="133"/>
      <c r="Q69" s="204"/>
      <c r="R69" s="133"/>
      <c r="S69" s="204"/>
      <c r="T69" s="133"/>
      <c r="U69" s="204"/>
      <c r="V69" s="133"/>
      <c r="W69" s="204"/>
      <c r="X69" s="133"/>
      <c r="Y69" s="204"/>
      <c r="Z69" s="133"/>
      <c r="AA69" s="204"/>
      <c r="AB69" s="133"/>
      <c r="AC69" s="204"/>
      <c r="AD69" s="133"/>
      <c r="AE69" s="204"/>
      <c r="AF69" s="133"/>
      <c r="AG69" s="284"/>
      <c r="AH69" s="154">
        <f t="shared" si="2"/>
        <v>0</v>
      </c>
      <c r="AI69" s="216"/>
    </row>
    <row r="70" spans="1:35" ht="15" hidden="1" customHeight="1" x14ac:dyDescent="0.2">
      <c r="A70" s="16"/>
      <c r="B70" s="17"/>
      <c r="D70" s="18"/>
      <c r="F70" s="19"/>
      <c r="H70" s="33"/>
      <c r="I70" s="14" t="s">
        <v>166</v>
      </c>
      <c r="J70" s="14"/>
      <c r="K70" s="34" t="s">
        <v>61</v>
      </c>
      <c r="L70" s="15"/>
      <c r="M70" s="15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41"/>
      <c r="AI70" s="142"/>
    </row>
    <row r="71" spans="1:35" ht="15" hidden="1" customHeight="1" thickBot="1" x14ac:dyDescent="0.25">
      <c r="A71" s="16"/>
      <c r="B71" s="17"/>
      <c r="D71" s="18"/>
      <c r="F71" s="19"/>
      <c r="H71" s="35"/>
      <c r="I71" s="14" t="s">
        <v>167</v>
      </c>
      <c r="J71" s="14"/>
      <c r="K71" s="25" t="s">
        <v>212</v>
      </c>
      <c r="L71" s="15"/>
      <c r="M71" s="15" t="s">
        <v>129</v>
      </c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41"/>
      <c r="AI71" s="142"/>
    </row>
    <row r="72" spans="1:35" ht="15" customHeight="1" x14ac:dyDescent="0.2">
      <c r="A72" s="16"/>
      <c r="B72" s="17"/>
      <c r="D72" s="18"/>
      <c r="F72" s="19"/>
      <c r="H72" s="46"/>
      <c r="I72" s="48"/>
      <c r="J72" s="48"/>
      <c r="K72" s="125"/>
      <c r="L72" s="76"/>
      <c r="M72" s="47"/>
      <c r="N72" s="134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6"/>
      <c r="AH72" s="141"/>
      <c r="AI72" s="157"/>
    </row>
    <row r="73" spans="1:35" ht="15" customHeight="1" x14ac:dyDescent="0.2">
      <c r="A73" s="16"/>
      <c r="B73" s="17"/>
      <c r="D73" s="18"/>
      <c r="F73" s="43"/>
      <c r="G73" s="126"/>
      <c r="H73" s="126"/>
      <c r="I73" s="126"/>
      <c r="J73" s="126"/>
      <c r="K73" s="126"/>
      <c r="L73" s="126"/>
      <c r="M73" s="126"/>
      <c r="N73" s="273">
        <f>O63+O53+O43+O33+O23+O10+O4</f>
        <v>163.9</v>
      </c>
      <c r="O73" s="274"/>
      <c r="P73" s="273">
        <f>Q63+Q53+Q43+Q33+Q23+Q10+Q4</f>
        <v>43.300000000000004</v>
      </c>
      <c r="Q73" s="274"/>
      <c r="R73" s="273">
        <f>S63+S53+S43+S33+S23+S10+S4</f>
        <v>149.79999999999998</v>
      </c>
      <c r="S73" s="274"/>
      <c r="T73" s="273">
        <f>U63+U53+U43+U33+U23+U10+U4</f>
        <v>167.09999999999997</v>
      </c>
      <c r="U73" s="274"/>
      <c r="V73" s="273">
        <f>W63+W53+W43+W33+W23+W10+W4</f>
        <v>167.09999999999997</v>
      </c>
      <c r="W73" s="274"/>
      <c r="X73" s="273">
        <f>Y63+Y53+Y43+Y33+Y23+Y10+Y4</f>
        <v>165.6</v>
      </c>
      <c r="Y73" s="274"/>
      <c r="Z73" s="273">
        <f>AA63+AA53+AA43+AA33+AA23+AA10+AA4</f>
        <v>167.09999999999997</v>
      </c>
      <c r="AA73" s="274"/>
      <c r="AB73" s="273">
        <f>AC63+AC53+AC43+AC33+AC23+AC10+AC4</f>
        <v>167.09999999999997</v>
      </c>
      <c r="AC73" s="274"/>
      <c r="AD73" s="273">
        <f>AE63+AE53+AE43+AE33+AE23+AE10+AE4</f>
        <v>167.09999999999997</v>
      </c>
      <c r="AE73" s="274"/>
      <c r="AF73" s="273">
        <f>AG63+AG53+AG43+AG33+AG23+AG10+AG4</f>
        <v>0</v>
      </c>
      <c r="AG73" s="293"/>
      <c r="AH73" s="196">
        <f>AI63+AI53+AI43+AI33+AI23+AI10+AI4</f>
        <v>1358.1000000000001</v>
      </c>
      <c r="AI73" s="197"/>
    </row>
    <row r="74" spans="1:35" x14ac:dyDescent="0.2">
      <c r="A74" s="16"/>
      <c r="B74" s="17"/>
      <c r="D74" s="18"/>
      <c r="I74" s="79"/>
      <c r="J74" s="79"/>
      <c r="M74" s="59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41"/>
      <c r="AI74" s="142"/>
    </row>
    <row r="75" spans="1:35" x14ac:dyDescent="0.2">
      <c r="A75" s="16"/>
      <c r="B75" s="17"/>
      <c r="D75" s="18"/>
      <c r="F75" s="36" t="s">
        <v>242</v>
      </c>
      <c r="G75" s="37"/>
      <c r="H75" s="38"/>
      <c r="I75" s="264" t="s">
        <v>144</v>
      </c>
      <c r="J75" s="87"/>
      <c r="K75" s="15" t="s">
        <v>170</v>
      </c>
      <c r="L75" s="256" t="s">
        <v>273</v>
      </c>
      <c r="M75" s="121" t="s">
        <v>230</v>
      </c>
      <c r="N75" s="133"/>
      <c r="O75" s="202">
        <f>SUM(N75:N85)</f>
        <v>96.699999999999989</v>
      </c>
      <c r="P75" s="133"/>
      <c r="Q75" s="202">
        <f>SUM(P75:P85)</f>
        <v>0</v>
      </c>
      <c r="R75" s="133"/>
      <c r="S75" s="253"/>
      <c r="T75" s="133"/>
      <c r="U75" s="253"/>
      <c r="V75" s="133"/>
      <c r="W75" s="253"/>
      <c r="X75" s="133"/>
      <c r="Y75" s="253"/>
      <c r="Z75" s="133"/>
      <c r="AA75" s="253"/>
      <c r="AB75" s="133"/>
      <c r="AC75" s="253"/>
      <c r="AD75" s="133"/>
      <c r="AE75" s="253"/>
      <c r="AF75" s="133"/>
      <c r="AG75" s="220">
        <f>SUM(AF75:AF85)</f>
        <v>113</v>
      </c>
      <c r="AH75" s="146">
        <f t="shared" ref="AH75:AH90" si="3">N75+P75+R75+T75+V75+X75+Z75+AB75+AD75+AF75</f>
        <v>0</v>
      </c>
      <c r="AI75" s="192">
        <f>SUM(AH75:AH85)</f>
        <v>209.7</v>
      </c>
    </row>
    <row r="76" spans="1:35" x14ac:dyDescent="0.2">
      <c r="A76" s="16"/>
      <c r="B76" s="17"/>
      <c r="D76" s="18"/>
      <c r="F76" s="243" t="s">
        <v>169</v>
      </c>
      <c r="G76" s="244"/>
      <c r="H76" s="245"/>
      <c r="I76" s="265"/>
      <c r="J76" s="170"/>
      <c r="K76" s="15" t="s">
        <v>171</v>
      </c>
      <c r="L76" s="257"/>
      <c r="M76" s="121" t="s">
        <v>231</v>
      </c>
      <c r="N76" s="133">
        <v>7.3</v>
      </c>
      <c r="O76" s="203"/>
      <c r="P76" s="133"/>
      <c r="Q76" s="203"/>
      <c r="R76" s="133"/>
      <c r="S76" s="254"/>
      <c r="T76" s="133"/>
      <c r="U76" s="254"/>
      <c r="V76" s="133"/>
      <c r="W76" s="254"/>
      <c r="X76" s="133"/>
      <c r="Y76" s="254"/>
      <c r="Z76" s="133"/>
      <c r="AA76" s="254"/>
      <c r="AB76" s="133"/>
      <c r="AC76" s="254"/>
      <c r="AD76" s="133"/>
      <c r="AE76" s="254"/>
      <c r="AF76" s="133"/>
      <c r="AG76" s="275"/>
      <c r="AH76" s="146">
        <f t="shared" si="3"/>
        <v>7.3</v>
      </c>
      <c r="AI76" s="193"/>
    </row>
    <row r="77" spans="1:35" x14ac:dyDescent="0.2">
      <c r="A77" s="16"/>
      <c r="B77" s="17"/>
      <c r="D77" s="18"/>
      <c r="F77" s="39"/>
      <c r="G77" s="40"/>
      <c r="H77" s="41"/>
      <c r="I77" s="266"/>
      <c r="J77" s="88"/>
      <c r="K77" s="15" t="s">
        <v>172</v>
      </c>
      <c r="L77" s="257"/>
      <c r="M77" s="76" t="s">
        <v>232</v>
      </c>
      <c r="N77" s="133"/>
      <c r="O77" s="203"/>
      <c r="P77" s="133"/>
      <c r="Q77" s="203"/>
      <c r="R77" s="133"/>
      <c r="S77" s="254"/>
      <c r="T77" s="133"/>
      <c r="U77" s="254"/>
      <c r="V77" s="133"/>
      <c r="W77" s="254"/>
      <c r="X77" s="133"/>
      <c r="Y77" s="254"/>
      <c r="Z77" s="133"/>
      <c r="AA77" s="254"/>
      <c r="AB77" s="133"/>
      <c r="AC77" s="254"/>
      <c r="AD77" s="133"/>
      <c r="AE77" s="254"/>
      <c r="AF77" s="133"/>
      <c r="AG77" s="275"/>
      <c r="AH77" s="146">
        <f t="shared" si="3"/>
        <v>0</v>
      </c>
      <c r="AI77" s="193"/>
    </row>
    <row r="78" spans="1:35" x14ac:dyDescent="0.2">
      <c r="A78" s="16"/>
      <c r="B78" s="17"/>
      <c r="D78" s="18"/>
      <c r="F78" s="39"/>
      <c r="G78" s="40"/>
      <c r="H78" s="41"/>
      <c r="I78" s="14" t="s">
        <v>145</v>
      </c>
      <c r="J78" s="14"/>
      <c r="K78" s="15" t="s">
        <v>130</v>
      </c>
      <c r="L78" s="257"/>
      <c r="M78" s="121" t="s">
        <v>233</v>
      </c>
      <c r="N78" s="133">
        <v>7.3</v>
      </c>
      <c r="O78" s="203"/>
      <c r="P78" s="133"/>
      <c r="Q78" s="203"/>
      <c r="R78" s="133"/>
      <c r="S78" s="254"/>
      <c r="T78" s="133"/>
      <c r="U78" s="254"/>
      <c r="V78" s="133"/>
      <c r="W78" s="254"/>
      <c r="X78" s="133"/>
      <c r="Y78" s="254"/>
      <c r="Z78" s="133"/>
      <c r="AA78" s="254"/>
      <c r="AB78" s="133"/>
      <c r="AC78" s="254"/>
      <c r="AD78" s="133"/>
      <c r="AE78" s="254"/>
      <c r="AF78" s="133">
        <v>19.5</v>
      </c>
      <c r="AG78" s="275"/>
      <c r="AH78" s="146">
        <f t="shared" si="3"/>
        <v>26.8</v>
      </c>
      <c r="AI78" s="193"/>
    </row>
    <row r="79" spans="1:35" x14ac:dyDescent="0.2">
      <c r="A79" s="16"/>
      <c r="B79" s="17"/>
      <c r="D79" s="18"/>
      <c r="F79" s="42" t="s">
        <v>61</v>
      </c>
      <c r="G79" s="40"/>
      <c r="H79" s="41"/>
      <c r="I79" s="14" t="s">
        <v>146</v>
      </c>
      <c r="J79" s="14"/>
      <c r="K79" s="15" t="s">
        <v>213</v>
      </c>
      <c r="L79" s="257"/>
      <c r="M79" s="121" t="s">
        <v>234</v>
      </c>
      <c r="N79" s="133">
        <v>24.7</v>
      </c>
      <c r="O79" s="203"/>
      <c r="P79" s="133"/>
      <c r="Q79" s="203"/>
      <c r="R79" s="133"/>
      <c r="S79" s="254"/>
      <c r="T79" s="133"/>
      <c r="U79" s="254"/>
      <c r="V79" s="133"/>
      <c r="W79" s="254"/>
      <c r="X79" s="133"/>
      <c r="Y79" s="254"/>
      <c r="Z79" s="133"/>
      <c r="AA79" s="254"/>
      <c r="AB79" s="133"/>
      <c r="AC79" s="254"/>
      <c r="AD79" s="133"/>
      <c r="AE79" s="254"/>
      <c r="AF79" s="133">
        <v>46.2</v>
      </c>
      <c r="AG79" s="275"/>
      <c r="AH79" s="146">
        <f t="shared" si="3"/>
        <v>70.900000000000006</v>
      </c>
      <c r="AI79" s="193"/>
    </row>
    <row r="80" spans="1:35" x14ac:dyDescent="0.2">
      <c r="A80" s="16"/>
      <c r="B80" s="17"/>
      <c r="D80" s="18"/>
      <c r="F80" s="42"/>
      <c r="G80" s="40"/>
      <c r="H80" s="41"/>
      <c r="I80" s="14" t="s">
        <v>147</v>
      </c>
      <c r="J80" s="14"/>
      <c r="K80" s="15" t="s">
        <v>76</v>
      </c>
      <c r="L80" s="257"/>
      <c r="M80" s="121" t="s">
        <v>235</v>
      </c>
      <c r="N80" s="133">
        <v>35.4</v>
      </c>
      <c r="O80" s="203"/>
      <c r="P80" s="133"/>
      <c r="Q80" s="203"/>
      <c r="R80" s="133"/>
      <c r="S80" s="254"/>
      <c r="T80" s="133"/>
      <c r="U80" s="254"/>
      <c r="V80" s="133"/>
      <c r="W80" s="254"/>
      <c r="X80" s="133"/>
      <c r="Y80" s="254"/>
      <c r="Z80" s="133"/>
      <c r="AA80" s="254"/>
      <c r="AB80" s="133"/>
      <c r="AC80" s="254"/>
      <c r="AD80" s="133"/>
      <c r="AE80" s="254"/>
      <c r="AF80" s="133">
        <v>11.7</v>
      </c>
      <c r="AG80" s="275"/>
      <c r="AH80" s="146">
        <f t="shared" si="3"/>
        <v>47.099999999999994</v>
      </c>
      <c r="AI80" s="193"/>
    </row>
    <row r="81" spans="1:37" x14ac:dyDescent="0.2">
      <c r="A81" s="16"/>
      <c r="B81" s="17"/>
      <c r="D81" s="18"/>
      <c r="F81" s="42"/>
      <c r="G81" s="40"/>
      <c r="H81" s="41"/>
      <c r="I81" s="14" t="s">
        <v>148</v>
      </c>
      <c r="J81" s="14"/>
      <c r="K81" s="15" t="s">
        <v>214</v>
      </c>
      <c r="L81" s="257"/>
      <c r="M81" s="121" t="s">
        <v>236</v>
      </c>
      <c r="N81" s="133"/>
      <c r="O81" s="203"/>
      <c r="P81" s="133"/>
      <c r="Q81" s="203"/>
      <c r="R81" s="133"/>
      <c r="S81" s="254"/>
      <c r="T81" s="133"/>
      <c r="U81" s="254"/>
      <c r="V81" s="133"/>
      <c r="W81" s="254"/>
      <c r="X81" s="133"/>
      <c r="Y81" s="254"/>
      <c r="Z81" s="133"/>
      <c r="AA81" s="254"/>
      <c r="AB81" s="133"/>
      <c r="AC81" s="254"/>
      <c r="AD81" s="133"/>
      <c r="AE81" s="254"/>
      <c r="AF81" s="133"/>
      <c r="AG81" s="275"/>
      <c r="AH81" s="146">
        <f t="shared" si="3"/>
        <v>0</v>
      </c>
      <c r="AI81" s="193"/>
    </row>
    <row r="82" spans="1:37" ht="12.75" customHeight="1" x14ac:dyDescent="0.2">
      <c r="A82" s="16"/>
      <c r="B82" s="17"/>
      <c r="D82" s="18"/>
      <c r="F82" s="42"/>
      <c r="G82" s="40"/>
      <c r="H82" s="41"/>
      <c r="I82" s="14" t="s">
        <v>149</v>
      </c>
      <c r="J82" s="14"/>
      <c r="K82" s="15" t="s">
        <v>215</v>
      </c>
      <c r="L82" s="257"/>
      <c r="M82" s="121" t="s">
        <v>249</v>
      </c>
      <c r="N82" s="133"/>
      <c r="O82" s="203"/>
      <c r="P82" s="133"/>
      <c r="Q82" s="203"/>
      <c r="R82" s="133"/>
      <c r="S82" s="254"/>
      <c r="T82" s="133"/>
      <c r="U82" s="254"/>
      <c r="V82" s="133"/>
      <c r="W82" s="254"/>
      <c r="X82" s="133"/>
      <c r="Y82" s="254"/>
      <c r="Z82" s="133"/>
      <c r="AA82" s="254"/>
      <c r="AB82" s="133"/>
      <c r="AC82" s="254"/>
      <c r="AD82" s="133"/>
      <c r="AE82" s="254"/>
      <c r="AF82" s="133"/>
      <c r="AG82" s="275"/>
      <c r="AH82" s="146">
        <f t="shared" si="3"/>
        <v>0</v>
      </c>
      <c r="AI82" s="193"/>
    </row>
    <row r="83" spans="1:37" ht="12.75" hidden="1" customHeight="1" x14ac:dyDescent="0.2">
      <c r="A83" s="16"/>
      <c r="B83" s="17"/>
      <c r="D83" s="18"/>
      <c r="F83" s="42"/>
      <c r="G83" s="40"/>
      <c r="H83" s="41"/>
      <c r="I83" s="14" t="s">
        <v>150</v>
      </c>
      <c r="J83" s="14"/>
      <c r="K83" s="15" t="s">
        <v>61</v>
      </c>
      <c r="L83" s="257"/>
      <c r="M83" s="121"/>
      <c r="N83" s="133"/>
      <c r="O83" s="203"/>
      <c r="P83" s="133"/>
      <c r="Q83" s="203"/>
      <c r="R83" s="133"/>
      <c r="S83" s="254"/>
      <c r="T83" s="133"/>
      <c r="U83" s="254"/>
      <c r="V83" s="133"/>
      <c r="W83" s="254"/>
      <c r="X83" s="133"/>
      <c r="Y83" s="254"/>
      <c r="Z83" s="133"/>
      <c r="AA83" s="254"/>
      <c r="AB83" s="133"/>
      <c r="AC83" s="254"/>
      <c r="AD83" s="133"/>
      <c r="AE83" s="254"/>
      <c r="AF83" s="133"/>
      <c r="AG83" s="275"/>
      <c r="AH83" s="146">
        <f t="shared" si="3"/>
        <v>0</v>
      </c>
      <c r="AI83" s="193"/>
    </row>
    <row r="84" spans="1:37" ht="12.75" hidden="1" customHeight="1" x14ac:dyDescent="0.2">
      <c r="A84" s="16"/>
      <c r="B84" s="17"/>
      <c r="D84" s="18"/>
      <c r="F84" s="42"/>
      <c r="G84" s="40"/>
      <c r="H84" s="41"/>
      <c r="I84" s="14" t="s">
        <v>151</v>
      </c>
      <c r="J84" s="14"/>
      <c r="K84" s="15" t="s">
        <v>61</v>
      </c>
      <c r="L84" s="258"/>
      <c r="M84" s="121" t="s">
        <v>61</v>
      </c>
      <c r="N84" s="133"/>
      <c r="O84" s="203"/>
      <c r="P84" s="133"/>
      <c r="Q84" s="203"/>
      <c r="R84" s="133"/>
      <c r="S84" s="254"/>
      <c r="T84" s="133"/>
      <c r="U84" s="254"/>
      <c r="V84" s="133"/>
      <c r="W84" s="254"/>
      <c r="X84" s="133"/>
      <c r="Y84" s="254"/>
      <c r="Z84" s="133"/>
      <c r="AA84" s="254"/>
      <c r="AB84" s="133"/>
      <c r="AC84" s="254"/>
      <c r="AD84" s="133"/>
      <c r="AE84" s="254"/>
      <c r="AF84" s="133"/>
      <c r="AG84" s="275"/>
      <c r="AH84" s="146">
        <f t="shared" si="3"/>
        <v>0</v>
      </c>
      <c r="AI84" s="193"/>
    </row>
    <row r="85" spans="1:37" ht="12.75" customHeight="1" x14ac:dyDescent="0.2">
      <c r="A85" s="16"/>
      <c r="B85" s="17"/>
      <c r="D85" s="18"/>
      <c r="F85" s="43"/>
      <c r="G85" s="44"/>
      <c r="H85" s="45"/>
      <c r="I85" s="14" t="s">
        <v>152</v>
      </c>
      <c r="J85" s="14"/>
      <c r="K85" s="15" t="s">
        <v>90</v>
      </c>
      <c r="L85" s="78" t="s">
        <v>216</v>
      </c>
      <c r="M85" s="121" t="s">
        <v>269</v>
      </c>
      <c r="N85" s="133">
        <v>22</v>
      </c>
      <c r="O85" s="204"/>
      <c r="P85" s="133"/>
      <c r="Q85" s="204"/>
      <c r="R85" s="133"/>
      <c r="S85" s="255"/>
      <c r="T85" s="133"/>
      <c r="U85" s="255"/>
      <c r="V85" s="133"/>
      <c r="W85" s="255"/>
      <c r="X85" s="133"/>
      <c r="Y85" s="255"/>
      <c r="Z85" s="133"/>
      <c r="AA85" s="255"/>
      <c r="AB85" s="133"/>
      <c r="AC85" s="255"/>
      <c r="AD85" s="133"/>
      <c r="AE85" s="255"/>
      <c r="AF85" s="133">
        <v>35.6</v>
      </c>
      <c r="AG85" s="222"/>
      <c r="AH85" s="146">
        <f t="shared" si="3"/>
        <v>57.6</v>
      </c>
      <c r="AI85" s="194"/>
    </row>
    <row r="86" spans="1:37" ht="12.75" customHeight="1" x14ac:dyDescent="0.2">
      <c r="A86" s="16"/>
      <c r="B86" s="17"/>
      <c r="D86" s="18"/>
      <c r="I86" s="46"/>
      <c r="J86" s="46"/>
      <c r="K86" s="47"/>
      <c r="L86" s="47"/>
      <c r="M86" s="47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41"/>
      <c r="AI86" s="142"/>
    </row>
    <row r="87" spans="1:37" ht="12.75" customHeight="1" x14ac:dyDescent="0.2">
      <c r="A87" s="16"/>
      <c r="B87" s="17"/>
      <c r="D87" s="18"/>
      <c r="F87" s="36" t="s">
        <v>154</v>
      </c>
      <c r="G87" s="37"/>
      <c r="H87" s="38"/>
      <c r="I87" s="14" t="s">
        <v>10</v>
      </c>
      <c r="J87" s="87" t="s">
        <v>319</v>
      </c>
      <c r="K87" s="15" t="s">
        <v>85</v>
      </c>
      <c r="L87" s="80" t="s">
        <v>217</v>
      </c>
      <c r="M87" s="15" t="s">
        <v>241</v>
      </c>
      <c r="N87" s="133">
        <v>41</v>
      </c>
      <c r="O87" s="202">
        <f>SUM(N87:N90)</f>
        <v>59.699999999999996</v>
      </c>
      <c r="P87" s="133">
        <v>73.099999999999994</v>
      </c>
      <c r="Q87" s="202">
        <f>SUM(P87:P90)</f>
        <v>91</v>
      </c>
      <c r="R87" s="133">
        <v>56.5</v>
      </c>
      <c r="S87" s="202">
        <f>SUM(R87:R90)</f>
        <v>70.100000000000009</v>
      </c>
      <c r="T87" s="133">
        <v>68.5</v>
      </c>
      <c r="U87" s="202">
        <f>SUM(T87:T90)</f>
        <v>82.4</v>
      </c>
      <c r="V87" s="133">
        <v>68.900000000000006</v>
      </c>
      <c r="W87" s="202">
        <f>SUM(V87:V90)</f>
        <v>82.800000000000011</v>
      </c>
      <c r="X87" s="133">
        <v>71.3</v>
      </c>
      <c r="Y87" s="202">
        <f>SUM(X87:X90)</f>
        <v>85.2</v>
      </c>
      <c r="Z87" s="133">
        <v>68.900000000000006</v>
      </c>
      <c r="AA87" s="202">
        <f>SUM(Z87:Z90)</f>
        <v>82.800000000000011</v>
      </c>
      <c r="AB87" s="133">
        <v>68.900000000000006</v>
      </c>
      <c r="AC87" s="202">
        <f>SUM(AB87:AB90)</f>
        <v>82.800000000000011</v>
      </c>
      <c r="AD87" s="133">
        <v>68.900000000000006</v>
      </c>
      <c r="AE87" s="202">
        <f>SUM(AD87:AD90)</f>
        <v>82.800000000000011</v>
      </c>
      <c r="AF87" s="133">
        <v>19.7</v>
      </c>
      <c r="AG87" s="220">
        <f>SUM(AF87:AF90)</f>
        <v>32.6</v>
      </c>
      <c r="AH87" s="146">
        <f t="shared" si="3"/>
        <v>605.70000000000005</v>
      </c>
      <c r="AI87" s="192">
        <f>SUM(AH87:AH90)</f>
        <v>752.2</v>
      </c>
    </row>
    <row r="88" spans="1:37" ht="12.75" customHeight="1" x14ac:dyDescent="0.2">
      <c r="A88" s="16"/>
      <c r="B88" s="17"/>
      <c r="D88" s="18"/>
      <c r="F88" s="243" t="s">
        <v>155</v>
      </c>
      <c r="G88" s="244"/>
      <c r="H88" s="245"/>
      <c r="I88" s="14" t="s">
        <v>11</v>
      </c>
      <c r="J88" s="14"/>
      <c r="K88" s="15" t="s">
        <v>218</v>
      </c>
      <c r="L88" s="80" t="s">
        <v>219</v>
      </c>
      <c r="M88" s="15"/>
      <c r="N88" s="133">
        <v>14.3</v>
      </c>
      <c r="O88" s="203"/>
      <c r="P88" s="133">
        <v>13.5</v>
      </c>
      <c r="Q88" s="203"/>
      <c r="R88" s="133">
        <v>9.1999999999999993</v>
      </c>
      <c r="S88" s="203"/>
      <c r="T88" s="133">
        <v>9.5</v>
      </c>
      <c r="U88" s="203"/>
      <c r="V88" s="133">
        <v>9.5</v>
      </c>
      <c r="W88" s="203"/>
      <c r="X88" s="133">
        <v>9.5</v>
      </c>
      <c r="Y88" s="203"/>
      <c r="Z88" s="133">
        <v>9.5</v>
      </c>
      <c r="AA88" s="203"/>
      <c r="AB88" s="133">
        <v>9.5</v>
      </c>
      <c r="AC88" s="203"/>
      <c r="AD88" s="133">
        <v>9.5</v>
      </c>
      <c r="AE88" s="203"/>
      <c r="AF88" s="133">
        <v>8.5</v>
      </c>
      <c r="AG88" s="275"/>
      <c r="AH88" s="146">
        <f t="shared" si="3"/>
        <v>102.5</v>
      </c>
      <c r="AI88" s="193"/>
    </row>
    <row r="89" spans="1:37" ht="12.75" customHeight="1" x14ac:dyDescent="0.2">
      <c r="A89" s="16"/>
      <c r="B89" s="17"/>
      <c r="D89" s="18"/>
      <c r="F89" s="42" t="s">
        <v>162</v>
      </c>
      <c r="G89" s="40"/>
      <c r="H89" s="41"/>
      <c r="I89" s="14" t="s">
        <v>12</v>
      </c>
      <c r="J89" s="14"/>
      <c r="K89" s="15" t="s">
        <v>220</v>
      </c>
      <c r="L89" s="80" t="s">
        <v>221</v>
      </c>
      <c r="M89" s="15" t="s">
        <v>262</v>
      </c>
      <c r="N89" s="133">
        <v>4.4000000000000004</v>
      </c>
      <c r="O89" s="203"/>
      <c r="P89" s="133">
        <v>4.4000000000000004</v>
      </c>
      <c r="Q89" s="203"/>
      <c r="R89" s="133">
        <v>4.4000000000000004</v>
      </c>
      <c r="S89" s="203"/>
      <c r="T89" s="133">
        <v>4.4000000000000004</v>
      </c>
      <c r="U89" s="203"/>
      <c r="V89" s="133">
        <v>4.4000000000000004</v>
      </c>
      <c r="W89" s="203"/>
      <c r="X89" s="133">
        <v>4.4000000000000004</v>
      </c>
      <c r="Y89" s="203"/>
      <c r="Z89" s="133">
        <v>4.4000000000000004</v>
      </c>
      <c r="AA89" s="203"/>
      <c r="AB89" s="133">
        <v>4.4000000000000004</v>
      </c>
      <c r="AC89" s="203"/>
      <c r="AD89" s="133">
        <v>4.4000000000000004</v>
      </c>
      <c r="AE89" s="203"/>
      <c r="AF89" s="133">
        <v>4.4000000000000004</v>
      </c>
      <c r="AG89" s="275"/>
      <c r="AH89" s="146">
        <f t="shared" si="3"/>
        <v>43.999999999999993</v>
      </c>
      <c r="AI89" s="193"/>
    </row>
    <row r="90" spans="1:37" ht="12.75" customHeight="1" x14ac:dyDescent="0.2">
      <c r="A90" s="16"/>
      <c r="B90" s="17"/>
      <c r="D90" s="18"/>
      <c r="F90" s="43"/>
      <c r="G90" s="44"/>
      <c r="H90" s="45"/>
      <c r="I90" s="14" t="s">
        <v>13</v>
      </c>
      <c r="J90" s="14"/>
      <c r="K90" s="15" t="s">
        <v>14</v>
      </c>
      <c r="L90" s="15" t="s">
        <v>222</v>
      </c>
      <c r="M90" s="15" t="s">
        <v>243</v>
      </c>
      <c r="N90" s="133"/>
      <c r="O90" s="204"/>
      <c r="P90" s="133"/>
      <c r="Q90" s="204"/>
      <c r="R90" s="133"/>
      <c r="S90" s="204"/>
      <c r="T90" s="133"/>
      <c r="U90" s="204"/>
      <c r="V90" s="133"/>
      <c r="W90" s="204"/>
      <c r="X90" s="133"/>
      <c r="Y90" s="204"/>
      <c r="Z90" s="133"/>
      <c r="AA90" s="204"/>
      <c r="AB90" s="133"/>
      <c r="AC90" s="204"/>
      <c r="AD90" s="133"/>
      <c r="AE90" s="204"/>
      <c r="AF90" s="133"/>
      <c r="AG90" s="222"/>
      <c r="AH90" s="146">
        <f t="shared" si="3"/>
        <v>0</v>
      </c>
      <c r="AI90" s="194"/>
    </row>
    <row r="91" spans="1:37" ht="12.75" customHeight="1" thickBot="1" x14ac:dyDescent="0.25">
      <c r="A91" s="16"/>
      <c r="B91" s="17"/>
      <c r="D91" s="18"/>
      <c r="I91" s="48"/>
      <c r="J91" s="48"/>
      <c r="M91" s="53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41"/>
      <c r="AI91" s="142"/>
    </row>
    <row r="92" spans="1:37" ht="12.75" customHeight="1" thickBot="1" x14ac:dyDescent="0.25">
      <c r="A92" s="16"/>
      <c r="B92" s="17"/>
      <c r="D92" s="128"/>
      <c r="E92" s="127"/>
      <c r="F92" s="127"/>
      <c r="G92" s="127"/>
      <c r="H92" s="127"/>
      <c r="I92" s="127"/>
      <c r="J92" s="127"/>
      <c r="K92" s="127"/>
      <c r="L92" s="127"/>
      <c r="M92" s="127"/>
      <c r="N92" s="218">
        <f>O87+O75+N73</f>
        <v>320.29999999999995</v>
      </c>
      <c r="O92" s="219"/>
      <c r="P92" s="218">
        <f>Q87+Q75+P73</f>
        <v>134.30000000000001</v>
      </c>
      <c r="Q92" s="219"/>
      <c r="R92" s="218">
        <f>S87+S75+R73</f>
        <v>219.89999999999998</v>
      </c>
      <c r="S92" s="219"/>
      <c r="T92" s="218">
        <f>U87+U75+T73</f>
        <v>249.49999999999997</v>
      </c>
      <c r="U92" s="219"/>
      <c r="V92" s="218">
        <f>W87+W75+V73</f>
        <v>249.89999999999998</v>
      </c>
      <c r="W92" s="219"/>
      <c r="X92" s="218">
        <f>Y87+Y75+X73</f>
        <v>250.8</v>
      </c>
      <c r="Y92" s="219"/>
      <c r="Z92" s="218">
        <f>AA87+AA75+Z73</f>
        <v>249.89999999999998</v>
      </c>
      <c r="AA92" s="219"/>
      <c r="AB92" s="218">
        <f>AC87+AC75+AB73</f>
        <v>249.89999999999998</v>
      </c>
      <c r="AC92" s="219"/>
      <c r="AD92" s="218">
        <f>AE87+AE75+AD73</f>
        <v>249.89999999999998</v>
      </c>
      <c r="AE92" s="219"/>
      <c r="AF92" s="218">
        <f>AG87+AG75+AF73</f>
        <v>145.6</v>
      </c>
      <c r="AG92" s="280"/>
      <c r="AH92" s="196">
        <f>AI87+AI75+AH73</f>
        <v>2320</v>
      </c>
      <c r="AI92" s="197"/>
      <c r="AJ92" s="136">
        <f>SUM(N92:AG92)</f>
        <v>2320</v>
      </c>
      <c r="AK92" s="145" t="str">
        <f>IF(AH92=AJ92,"CORRECT","WRONG")</f>
        <v>CORRECT</v>
      </c>
    </row>
    <row r="93" spans="1:37" ht="12.75" customHeight="1" thickBot="1" x14ac:dyDescent="0.25">
      <c r="A93" s="16"/>
      <c r="B93" s="17"/>
      <c r="I93" s="48"/>
      <c r="J93" s="48"/>
      <c r="M93" s="53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41"/>
      <c r="AI93" s="142"/>
      <c r="AK93" s="145"/>
    </row>
    <row r="94" spans="1:37" ht="12.75" customHeight="1" x14ac:dyDescent="0.2">
      <c r="A94" s="16"/>
      <c r="B94" s="17"/>
      <c r="D94" s="49" t="s">
        <v>158</v>
      </c>
      <c r="E94" s="50"/>
      <c r="F94" s="51"/>
      <c r="G94" s="50"/>
      <c r="H94" s="52"/>
      <c r="I94" s="70"/>
      <c r="J94" s="70"/>
      <c r="K94" s="70"/>
      <c r="L94" s="70"/>
      <c r="M94" s="70"/>
      <c r="N94" s="220">
        <f>N97-N92</f>
        <v>50.400000000000034</v>
      </c>
      <c r="O94" s="221"/>
      <c r="P94" s="220">
        <f>P97-P92</f>
        <v>28.199999999999989</v>
      </c>
      <c r="Q94" s="221"/>
      <c r="R94" s="220">
        <f>R97-R92</f>
        <v>30.900000000000034</v>
      </c>
      <c r="S94" s="221"/>
      <c r="T94" s="220">
        <f>T97-T92</f>
        <v>35.500000000000028</v>
      </c>
      <c r="U94" s="221"/>
      <c r="V94" s="220">
        <f>V97-V92</f>
        <v>35.100000000000023</v>
      </c>
      <c r="W94" s="221"/>
      <c r="X94" s="220">
        <f>X97-X92</f>
        <v>34.199999999999989</v>
      </c>
      <c r="Y94" s="221"/>
      <c r="Z94" s="220">
        <f>Z97-Z92</f>
        <v>35.100000000000023</v>
      </c>
      <c r="AA94" s="221"/>
      <c r="AB94" s="220">
        <f>AB97-AB92</f>
        <v>35.100000000000023</v>
      </c>
      <c r="AC94" s="221"/>
      <c r="AD94" s="220">
        <f>AD97-AD92</f>
        <v>35.100000000000023</v>
      </c>
      <c r="AE94" s="221"/>
      <c r="AF94" s="220">
        <f>AF97-AF92</f>
        <v>54.900000000000006</v>
      </c>
      <c r="AG94" s="289"/>
      <c r="AH94" s="198">
        <f>AH97-AH92</f>
        <v>374.5</v>
      </c>
      <c r="AI94" s="199"/>
      <c r="AJ94" s="291">
        <f>SUM(N94:AG95)</f>
        <v>374.50000000000011</v>
      </c>
      <c r="AK94" s="287" t="str">
        <f>IF(AH94=AJ94,"CORRECT","WRONG")</f>
        <v>CORRECT</v>
      </c>
    </row>
    <row r="95" spans="1:37" ht="12.75" customHeight="1" thickBot="1" x14ac:dyDescent="0.25">
      <c r="A95" s="16"/>
      <c r="B95" s="17"/>
      <c r="D95" s="55" t="s">
        <v>96</v>
      </c>
      <c r="E95" s="56"/>
      <c r="F95" s="57"/>
      <c r="G95" s="56"/>
      <c r="H95" s="58"/>
      <c r="I95" s="74"/>
      <c r="J95" s="74"/>
      <c r="K95" s="74"/>
      <c r="L95" s="74"/>
      <c r="M95" s="74"/>
      <c r="N95" s="222"/>
      <c r="O95" s="223"/>
      <c r="P95" s="222"/>
      <c r="Q95" s="223"/>
      <c r="R95" s="222"/>
      <c r="S95" s="223"/>
      <c r="T95" s="222"/>
      <c r="U95" s="223"/>
      <c r="V95" s="222"/>
      <c r="W95" s="223"/>
      <c r="X95" s="222"/>
      <c r="Y95" s="223"/>
      <c r="Z95" s="222"/>
      <c r="AA95" s="223"/>
      <c r="AB95" s="222"/>
      <c r="AC95" s="223"/>
      <c r="AD95" s="222"/>
      <c r="AE95" s="223"/>
      <c r="AF95" s="222"/>
      <c r="AG95" s="290"/>
      <c r="AH95" s="200"/>
      <c r="AI95" s="201"/>
      <c r="AJ95" s="292"/>
      <c r="AK95" s="287" t="str">
        <f>IF(AH95=AJ95,"CORRECT","WRONG")</f>
        <v>CORRECT</v>
      </c>
    </row>
    <row r="96" spans="1:37" ht="12.75" customHeight="1" x14ac:dyDescent="0.2">
      <c r="A96" s="16"/>
      <c r="B96" s="17"/>
      <c r="I96" s="79"/>
      <c r="J96" s="79"/>
      <c r="M96" s="76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41"/>
      <c r="AI96" s="142"/>
    </row>
    <row r="97" spans="1:35" ht="12.75" customHeight="1" x14ac:dyDescent="0.2">
      <c r="A97" s="54"/>
      <c r="B97" s="129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224">
        <v>370.7</v>
      </c>
      <c r="O97" s="225"/>
      <c r="P97" s="224">
        <v>162.5</v>
      </c>
      <c r="Q97" s="225"/>
      <c r="R97" s="224">
        <v>250.8</v>
      </c>
      <c r="S97" s="225"/>
      <c r="T97" s="224">
        <v>285</v>
      </c>
      <c r="U97" s="225"/>
      <c r="V97" s="224">
        <v>285</v>
      </c>
      <c r="W97" s="225"/>
      <c r="X97" s="224">
        <v>285</v>
      </c>
      <c r="Y97" s="225"/>
      <c r="Z97" s="224">
        <v>285</v>
      </c>
      <c r="AA97" s="225"/>
      <c r="AB97" s="224">
        <v>285</v>
      </c>
      <c r="AC97" s="225"/>
      <c r="AD97" s="224">
        <v>285</v>
      </c>
      <c r="AE97" s="225"/>
      <c r="AF97" s="224">
        <v>200.5</v>
      </c>
      <c r="AG97" s="288"/>
      <c r="AH97" s="196">
        <f>SUM(N97:AG97)</f>
        <v>2694.5</v>
      </c>
      <c r="AI97" s="197"/>
    </row>
    <row r="98" spans="1:35" ht="12.75" customHeight="1" thickBot="1" x14ac:dyDescent="0.25">
      <c r="I98" s="79"/>
      <c r="J98" s="79"/>
      <c r="M98" s="76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43"/>
      <c r="AI98" s="144"/>
    </row>
    <row r="99" spans="1:35" ht="12.75" customHeight="1" x14ac:dyDescent="0.2">
      <c r="I99" s="79"/>
      <c r="J99" s="79"/>
      <c r="M99" s="59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</row>
    <row r="100" spans="1:35" ht="12.75" customHeight="1" x14ac:dyDescent="0.2">
      <c r="B100" s="60" t="s">
        <v>159</v>
      </c>
      <c r="C100" s="61"/>
      <c r="D100" s="61"/>
      <c r="E100" s="61"/>
      <c r="F100" s="62"/>
      <c r="G100" s="61"/>
      <c r="H100" s="63"/>
      <c r="I100" s="14" t="s">
        <v>292</v>
      </c>
      <c r="J100" s="14"/>
      <c r="K100" s="15" t="s">
        <v>97</v>
      </c>
      <c r="L100" s="15"/>
      <c r="M100" s="121" t="s">
        <v>99</v>
      </c>
      <c r="N100" s="133"/>
      <c r="O100" s="217">
        <f>SUM(N100:N103)</f>
        <v>0</v>
      </c>
      <c r="P100" s="133"/>
      <c r="Q100" s="217">
        <f>SUM(P100:P103)</f>
        <v>132.6</v>
      </c>
      <c r="R100" s="133"/>
      <c r="S100" s="217">
        <f>SUM(R100:R103)</f>
        <v>37.199999999999996</v>
      </c>
      <c r="T100" s="133"/>
      <c r="U100" s="217">
        <f>SUM(T100:T103)</f>
        <v>0</v>
      </c>
      <c r="V100" s="133"/>
      <c r="W100" s="217">
        <f>SUM(V100:V103)</f>
        <v>47.8</v>
      </c>
      <c r="X100" s="133"/>
      <c r="Y100" s="217">
        <f>SUM(X100:X103)</f>
        <v>47.8</v>
      </c>
      <c r="Z100" s="133"/>
      <c r="AA100" s="217">
        <f>SUM(Z100:Z103)</f>
        <v>47.8</v>
      </c>
      <c r="AB100" s="133"/>
      <c r="AC100" s="217">
        <f>SUM(AB100:AB103)</f>
        <v>47.8</v>
      </c>
      <c r="AD100" s="133"/>
      <c r="AE100" s="217">
        <f>SUM(AD100:AD103)</f>
        <v>47.8</v>
      </c>
      <c r="AF100" s="133">
        <v>139.9</v>
      </c>
      <c r="AG100" s="217">
        <f>SUM(AF100:AF103)</f>
        <v>139.9</v>
      </c>
      <c r="AH100" s="131">
        <f>N100+P100+R100+T100+V100+X100+Z100+AB100+AD100+AF100</f>
        <v>139.9</v>
      </c>
      <c r="AI100" s="202">
        <f>SUM(AH100:AH103)</f>
        <v>548.69999999999993</v>
      </c>
    </row>
    <row r="101" spans="1:35" ht="12.75" customHeight="1" x14ac:dyDescent="0.2">
      <c r="B101" s="239" t="s">
        <v>107</v>
      </c>
      <c r="C101" s="240"/>
      <c r="D101" s="240"/>
      <c r="E101" s="64"/>
      <c r="F101" s="65"/>
      <c r="G101" s="66"/>
      <c r="H101" s="67"/>
      <c r="I101" s="14" t="s">
        <v>293</v>
      </c>
      <c r="J101" s="14"/>
      <c r="K101" s="15" t="s">
        <v>98</v>
      </c>
      <c r="L101" s="15"/>
      <c r="M101" s="121" t="s">
        <v>100</v>
      </c>
      <c r="N101" s="133"/>
      <c r="O101" s="217"/>
      <c r="P101" s="133"/>
      <c r="Q101" s="217"/>
      <c r="R101" s="133"/>
      <c r="S101" s="217"/>
      <c r="T101" s="133"/>
      <c r="U101" s="217"/>
      <c r="V101" s="133"/>
      <c r="W101" s="217"/>
      <c r="X101" s="133"/>
      <c r="Y101" s="217"/>
      <c r="Z101" s="133"/>
      <c r="AA101" s="217"/>
      <c r="AB101" s="133"/>
      <c r="AC101" s="217"/>
      <c r="AD101" s="133"/>
      <c r="AE101" s="217"/>
      <c r="AF101" s="133"/>
      <c r="AG101" s="217"/>
      <c r="AH101" s="131">
        <f>N101+P101+R101+T101+V101+X101+Z101+AB101+AD101+AF101</f>
        <v>0</v>
      </c>
      <c r="AI101" s="203"/>
    </row>
    <row r="102" spans="1:35" x14ac:dyDescent="0.2">
      <c r="B102" s="68"/>
      <c r="I102" s="14" t="s">
        <v>294</v>
      </c>
      <c r="J102" s="14"/>
      <c r="K102" s="15" t="s">
        <v>296</v>
      </c>
      <c r="N102" s="133"/>
      <c r="O102" s="217"/>
      <c r="P102" s="133">
        <v>132.6</v>
      </c>
      <c r="Q102" s="217"/>
      <c r="R102" s="133">
        <v>31.9</v>
      </c>
      <c r="S102" s="217"/>
      <c r="T102" s="133"/>
      <c r="U102" s="217"/>
      <c r="V102" s="133">
        <v>31</v>
      </c>
      <c r="W102" s="217"/>
      <c r="X102" s="133">
        <v>31</v>
      </c>
      <c r="Y102" s="217"/>
      <c r="Z102" s="133">
        <v>31</v>
      </c>
      <c r="AA102" s="217"/>
      <c r="AB102" s="133">
        <v>31</v>
      </c>
      <c r="AC102" s="217"/>
      <c r="AD102" s="133">
        <v>31</v>
      </c>
      <c r="AE102" s="217"/>
      <c r="AF102" s="133"/>
      <c r="AG102" s="217"/>
      <c r="AH102" s="131">
        <f>N102+P102+R102+T102+V102+X102+Z102+AB102+AD102+AF102</f>
        <v>319.5</v>
      </c>
      <c r="AI102" s="203"/>
    </row>
    <row r="103" spans="1:35" x14ac:dyDescent="0.2">
      <c r="I103" s="14" t="s">
        <v>295</v>
      </c>
      <c r="J103" s="14"/>
      <c r="K103" s="15" t="s">
        <v>297</v>
      </c>
      <c r="N103" s="133"/>
      <c r="O103" s="217"/>
      <c r="P103" s="133"/>
      <c r="Q103" s="217"/>
      <c r="R103" s="133">
        <v>5.3</v>
      </c>
      <c r="S103" s="217"/>
      <c r="T103" s="133"/>
      <c r="U103" s="217"/>
      <c r="V103" s="133">
        <v>16.8</v>
      </c>
      <c r="W103" s="217"/>
      <c r="X103" s="133">
        <v>16.8</v>
      </c>
      <c r="Y103" s="217"/>
      <c r="Z103" s="133">
        <v>16.8</v>
      </c>
      <c r="AA103" s="217"/>
      <c r="AB103" s="133">
        <v>16.8</v>
      </c>
      <c r="AC103" s="217"/>
      <c r="AD103" s="133">
        <v>16.8</v>
      </c>
      <c r="AE103" s="217"/>
      <c r="AF103" s="133"/>
      <c r="AG103" s="217"/>
      <c r="AH103" s="131">
        <f>N103+P103+R103+T103+V103+X103+Z103+AB103+AD103+AF103</f>
        <v>89.3</v>
      </c>
      <c r="AI103" s="204"/>
    </row>
    <row r="104" spans="1:35" x14ac:dyDescent="0.2">
      <c r="I104" s="79"/>
      <c r="J104" s="79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</row>
    <row r="105" spans="1:35" x14ac:dyDescent="0.2">
      <c r="I105" s="81"/>
      <c r="J105" s="81"/>
      <c r="K105" s="59"/>
      <c r="L105" s="59"/>
      <c r="M105" s="59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</row>
    <row r="106" spans="1:35" x14ac:dyDescent="0.2">
      <c r="A106" s="60" t="s">
        <v>160</v>
      </c>
      <c r="B106" s="69"/>
      <c r="C106" s="69"/>
      <c r="D106" s="69"/>
      <c r="E106" s="69"/>
      <c r="F106" s="62"/>
      <c r="G106" s="69"/>
      <c r="H106" s="70"/>
      <c r="I106" s="82">
        <v>1</v>
      </c>
      <c r="J106" s="82"/>
      <c r="K106" s="15" t="s">
        <v>102</v>
      </c>
      <c r="L106" s="15"/>
      <c r="M106" s="15" t="s">
        <v>105</v>
      </c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</row>
    <row r="107" spans="1:35" ht="12.75" customHeight="1" x14ac:dyDescent="0.2">
      <c r="A107" s="71" t="s">
        <v>101</v>
      </c>
      <c r="B107" s="4"/>
      <c r="C107" s="4"/>
      <c r="D107" s="4"/>
      <c r="E107" s="4"/>
      <c r="I107" s="82">
        <v>2</v>
      </c>
      <c r="J107" s="82"/>
      <c r="K107" s="15" t="s">
        <v>103</v>
      </c>
      <c r="L107" s="15"/>
      <c r="M107" s="15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</row>
    <row r="108" spans="1:35" x14ac:dyDescent="0.2">
      <c r="A108" s="71"/>
      <c r="B108" s="4"/>
      <c r="C108" s="4"/>
      <c r="D108" s="4"/>
      <c r="E108" s="4"/>
      <c r="I108" s="82">
        <v>3</v>
      </c>
      <c r="J108" s="82"/>
      <c r="K108" s="15" t="s">
        <v>244</v>
      </c>
      <c r="L108" s="15"/>
      <c r="M108" s="15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</row>
    <row r="109" spans="1:35" x14ac:dyDescent="0.2">
      <c r="A109" s="72"/>
      <c r="B109" s="73"/>
      <c r="C109" s="73"/>
      <c r="D109" s="73"/>
      <c r="E109" s="73"/>
      <c r="F109" s="65"/>
      <c r="G109" s="73"/>
      <c r="H109" s="74"/>
      <c r="I109" s="82">
        <v>4</v>
      </c>
      <c r="J109" s="82"/>
      <c r="K109" s="15" t="s">
        <v>104</v>
      </c>
      <c r="L109" s="15"/>
      <c r="M109" s="15" t="s">
        <v>106</v>
      </c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</row>
    <row r="110" spans="1:35" x14ac:dyDescent="0.2"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</row>
    <row r="111" spans="1:35" x14ac:dyDescent="0.2">
      <c r="A111" s="285" t="s">
        <v>298</v>
      </c>
      <c r="B111" s="285"/>
      <c r="C111" s="285"/>
      <c r="D111" s="285"/>
      <c r="E111" s="285"/>
      <c r="F111" s="285"/>
      <c r="G111" s="285"/>
      <c r="H111" s="285"/>
      <c r="I111" s="286"/>
      <c r="J111" s="286"/>
      <c r="K111" s="286"/>
      <c r="N111" s="195">
        <f>N97+O100</f>
        <v>370.7</v>
      </c>
      <c r="O111" s="195"/>
      <c r="P111" s="195">
        <f>P97+Q100</f>
        <v>295.10000000000002</v>
      </c>
      <c r="Q111" s="195"/>
      <c r="R111" s="195">
        <f>R97+S100</f>
        <v>288</v>
      </c>
      <c r="S111" s="195"/>
      <c r="T111" s="195">
        <f>T97+U100</f>
        <v>285</v>
      </c>
      <c r="U111" s="195"/>
      <c r="V111" s="195">
        <f>V97+W100</f>
        <v>332.8</v>
      </c>
      <c r="W111" s="195"/>
      <c r="X111" s="195">
        <f>X97+Y100</f>
        <v>332.8</v>
      </c>
      <c r="Y111" s="195"/>
      <c r="Z111" s="195">
        <f>Z97+AA100</f>
        <v>332.8</v>
      </c>
      <c r="AA111" s="195"/>
      <c r="AB111" s="195">
        <f>AB97+AC100</f>
        <v>332.8</v>
      </c>
      <c r="AC111" s="195"/>
      <c r="AD111" s="195">
        <f>AD97+AE100</f>
        <v>332.8</v>
      </c>
      <c r="AE111" s="195"/>
      <c r="AF111" s="195">
        <f>AF97+AG100</f>
        <v>340.4</v>
      </c>
      <c r="AG111" s="195"/>
      <c r="AH111" s="195">
        <f>AI100+AH97</f>
        <v>3243.2</v>
      </c>
      <c r="AI111" s="195"/>
    </row>
    <row r="112" spans="1:35" x14ac:dyDescent="0.2">
      <c r="A112" s="285" t="s">
        <v>299</v>
      </c>
      <c r="B112" s="285"/>
      <c r="C112" s="285"/>
      <c r="D112" s="285"/>
      <c r="E112" s="285"/>
      <c r="F112" s="285"/>
      <c r="G112" s="285"/>
      <c r="H112" s="285"/>
      <c r="I112" s="286"/>
      <c r="J112" s="286"/>
      <c r="K112" s="286"/>
      <c r="N112" s="195">
        <v>370.7</v>
      </c>
      <c r="O112" s="195"/>
      <c r="P112" s="195">
        <v>295.10000000000002</v>
      </c>
      <c r="Q112" s="195"/>
      <c r="R112" s="195">
        <v>288</v>
      </c>
      <c r="S112" s="195"/>
      <c r="T112" s="195">
        <v>285</v>
      </c>
      <c r="U112" s="195"/>
      <c r="V112" s="195">
        <v>332.8</v>
      </c>
      <c r="W112" s="195"/>
      <c r="X112" s="195">
        <v>332.8</v>
      </c>
      <c r="Y112" s="195"/>
      <c r="Z112" s="195">
        <v>332.8</v>
      </c>
      <c r="AA112" s="195"/>
      <c r="AB112" s="195">
        <v>332.8</v>
      </c>
      <c r="AC112" s="195"/>
      <c r="AD112" s="195">
        <v>332.8</v>
      </c>
      <c r="AE112" s="195"/>
      <c r="AF112" s="195">
        <v>340.4</v>
      </c>
      <c r="AG112" s="195"/>
      <c r="AH112" s="195">
        <f>SUM(N112:AG112)</f>
        <v>3243.2000000000003</v>
      </c>
      <c r="AI112" s="195"/>
    </row>
    <row r="113" spans="1:49" x14ac:dyDescent="0.2">
      <c r="A113" s="285" t="s">
        <v>300</v>
      </c>
      <c r="B113" s="285"/>
      <c r="C113" s="285"/>
      <c r="D113" s="285"/>
      <c r="E113" s="285"/>
      <c r="F113" s="285"/>
      <c r="G113" s="285"/>
      <c r="H113" s="285"/>
      <c r="I113" s="286"/>
      <c r="J113" s="286"/>
      <c r="K113" s="286"/>
      <c r="N113" s="195" t="str">
        <f>IF(N111=N112,"CORRECT","WRONG")</f>
        <v>CORRECT</v>
      </c>
      <c r="O113" s="195"/>
      <c r="P113" s="195" t="str">
        <f>IF(P111=P112,"CORRECT","WRONG")</f>
        <v>CORRECT</v>
      </c>
      <c r="Q113" s="195"/>
      <c r="R113" s="195" t="str">
        <f>IF(R111=R112,"CORRECT","WRONG")</f>
        <v>CORRECT</v>
      </c>
      <c r="S113" s="195"/>
      <c r="T113" s="195" t="str">
        <f>IF(T111=T112,"CORRECT","WRONG")</f>
        <v>CORRECT</v>
      </c>
      <c r="U113" s="195"/>
      <c r="V113" s="195" t="str">
        <f>IF(V111=V112,"CORRECT","WRONG")</f>
        <v>CORRECT</v>
      </c>
      <c r="W113" s="195"/>
      <c r="X113" s="195" t="str">
        <f>IF(X111=X112,"CORRECT","WRONG")</f>
        <v>CORRECT</v>
      </c>
      <c r="Y113" s="195"/>
      <c r="Z113" s="195" t="str">
        <f>IF(Z111=Z112,"CORRECT","WRONG")</f>
        <v>CORRECT</v>
      </c>
      <c r="AA113" s="195"/>
      <c r="AB113" s="195" t="str">
        <f>IF(AB111=AB112,"CORRECT","WRONG")</f>
        <v>CORRECT</v>
      </c>
      <c r="AC113" s="195"/>
      <c r="AD113" s="195" t="str">
        <f>IF(AD111=AD112,"CORRECT","WRONG")</f>
        <v>CORRECT</v>
      </c>
      <c r="AE113" s="195"/>
      <c r="AF113" s="195" t="str">
        <f>IF(AF111=AF112,"CORRECT","WRONG")</f>
        <v>CORRECT</v>
      </c>
      <c r="AG113" s="195"/>
      <c r="AH113" s="195" t="str">
        <f>IF(AH111=AH112,"CORRECT","WRONG")</f>
        <v>CORRECT</v>
      </c>
      <c r="AI113" s="195"/>
    </row>
    <row r="115" spans="1:49" x14ac:dyDescent="0.2">
      <c r="A115" s="75" t="s">
        <v>61</v>
      </c>
    </row>
    <row r="117" spans="1:49" x14ac:dyDescent="0.2">
      <c r="A117" s="172" t="s">
        <v>318</v>
      </c>
      <c r="K117" s="6"/>
      <c r="N117" s="189">
        <f>SUMIF(J4:J68,"PEB",N4:N68)</f>
        <v>126.2</v>
      </c>
      <c r="O117" s="189"/>
      <c r="P117" s="189">
        <f>SUMIF(J4:J68,"PEB",P4:P68)+P87</f>
        <v>108.8</v>
      </c>
      <c r="Q117" s="189"/>
      <c r="R117" s="189">
        <f>SUMIF(J4:J68,"PEB",R4:R68)+R87</f>
        <v>192.1</v>
      </c>
      <c r="S117" s="189"/>
      <c r="T117" s="189">
        <f>SUMIF(J4:J68,"PEB",T4:T68)+T87</f>
        <v>219.7</v>
      </c>
      <c r="U117" s="189"/>
      <c r="V117" s="189">
        <f>SUMIF(J4:J68,"PEB",V4:V68)+V87</f>
        <v>220.1</v>
      </c>
      <c r="W117" s="189"/>
      <c r="X117" s="189">
        <f>SUMIF(J4:J68,"PEB",X4:X68)+X87</f>
        <v>222.89999999999998</v>
      </c>
      <c r="Y117" s="189"/>
      <c r="Z117" s="189">
        <f>SUMIF(J4:J68,"PEB",Z4:Z68)+Z87</f>
        <v>220.1</v>
      </c>
      <c r="AA117" s="189"/>
      <c r="AB117" s="189">
        <f>SUMIF(J4:J68,"PEB",AB4:AB68)+AB87</f>
        <v>220.1</v>
      </c>
      <c r="AC117" s="189"/>
      <c r="AD117" s="189">
        <f>SUMIF(J4:J68,"PEB",AD4:AD68)+AD87</f>
        <v>220.1</v>
      </c>
      <c r="AE117" s="189"/>
      <c r="AF117" s="189">
        <f>SUMIF(J4:J68,"PEB",AF4:AF68)+AF87</f>
        <v>19.7</v>
      </c>
      <c r="AG117" s="189"/>
      <c r="AH117" s="191">
        <f>SUMIF(J4:J68,"PEB",AH4:AH68)+AH87-N87</f>
        <v>1769.8000000000002</v>
      </c>
      <c r="AI117" s="191"/>
      <c r="AJ117" s="189"/>
      <c r="AK117" s="189"/>
      <c r="AL117" s="189"/>
      <c r="AM117" s="189"/>
      <c r="AN117" s="189"/>
      <c r="AO117" s="189"/>
      <c r="AP117" s="189"/>
      <c r="AQ117" s="189"/>
      <c r="AR117" s="189"/>
      <c r="AS117" s="189"/>
      <c r="AT117" s="189">
        <f>SUMIF(K4:K68,"PEB",AT4:AT68)+AT87</f>
        <v>0</v>
      </c>
      <c r="AU117" s="189"/>
      <c r="AV117" s="189">
        <f>SUMIF(K4:K68,"PEB",AV4:AV68)+AV87</f>
        <v>0</v>
      </c>
      <c r="AW117" s="189"/>
    </row>
    <row r="120" spans="1:49" x14ac:dyDescent="0.2">
      <c r="N120" s="189">
        <f>SUM(N117:AG117)</f>
        <v>1769.7999999999997</v>
      </c>
      <c r="O120" s="301"/>
    </row>
  </sheetData>
  <mergeCells count="245">
    <mergeCell ref="AJ94:AJ95"/>
    <mergeCell ref="AK94:AK95"/>
    <mergeCell ref="Z112:AA112"/>
    <mergeCell ref="AB112:AC112"/>
    <mergeCell ref="AD112:AE112"/>
    <mergeCell ref="AF112:AG112"/>
    <mergeCell ref="AF97:AG97"/>
    <mergeCell ref="AF111:AG111"/>
    <mergeCell ref="AG100:AG103"/>
    <mergeCell ref="A113:H113"/>
    <mergeCell ref="I113:K113"/>
    <mergeCell ref="N113:O113"/>
    <mergeCell ref="P113:Q113"/>
    <mergeCell ref="R113:S113"/>
    <mergeCell ref="T113:U113"/>
    <mergeCell ref="R112:S112"/>
    <mergeCell ref="T112:U112"/>
    <mergeCell ref="V112:W112"/>
    <mergeCell ref="A112:H112"/>
    <mergeCell ref="I112:K112"/>
    <mergeCell ref="N112:O112"/>
    <mergeCell ref="P112:Q112"/>
    <mergeCell ref="V113:W113"/>
    <mergeCell ref="X113:Y113"/>
    <mergeCell ref="Z113:AA113"/>
    <mergeCell ref="AH111:AI111"/>
    <mergeCell ref="N73:O73"/>
    <mergeCell ref="P73:Q73"/>
    <mergeCell ref="R73:S73"/>
    <mergeCell ref="T73:U73"/>
    <mergeCell ref="V73:W73"/>
    <mergeCell ref="X73:Y73"/>
    <mergeCell ref="AB113:AC113"/>
    <mergeCell ref="AD113:AE113"/>
    <mergeCell ref="AF113:AG113"/>
    <mergeCell ref="AH113:AI113"/>
    <mergeCell ref="X112:Y112"/>
    <mergeCell ref="AH112:AI112"/>
    <mergeCell ref="AB111:AC111"/>
    <mergeCell ref="AD111:AE111"/>
    <mergeCell ref="AC100:AC103"/>
    <mergeCell ref="AE100:AE103"/>
    <mergeCell ref="AD92:AE92"/>
    <mergeCell ref="AA100:AA103"/>
    <mergeCell ref="Z97:AA97"/>
    <mergeCell ref="AD94:AE95"/>
    <mergeCell ref="Z92:AA92"/>
    <mergeCell ref="R111:S111"/>
    <mergeCell ref="T111:U111"/>
    <mergeCell ref="V111:W111"/>
    <mergeCell ref="X111:Y111"/>
    <mergeCell ref="A111:H111"/>
    <mergeCell ref="I111:K111"/>
    <mergeCell ref="N111:O111"/>
    <mergeCell ref="P111:Q111"/>
    <mergeCell ref="Z111:AA111"/>
    <mergeCell ref="AH1:AI1"/>
    <mergeCell ref="N1:AG1"/>
    <mergeCell ref="AG63:AG69"/>
    <mergeCell ref="AI87:AI90"/>
    <mergeCell ref="N94:O95"/>
    <mergeCell ref="AH94:AI95"/>
    <mergeCell ref="AI100:AI103"/>
    <mergeCell ref="AB97:AC97"/>
    <mergeCell ref="AD97:AE97"/>
    <mergeCell ref="AH97:AI97"/>
    <mergeCell ref="O100:O103"/>
    <mergeCell ref="Q100:Q103"/>
    <mergeCell ref="S100:S103"/>
    <mergeCell ref="U100:U103"/>
    <mergeCell ref="W100:W103"/>
    <mergeCell ref="Y100:Y103"/>
    <mergeCell ref="N97:O97"/>
    <mergeCell ref="P97:Q97"/>
    <mergeCell ref="R97:S97"/>
    <mergeCell ref="T97:U97"/>
    <mergeCell ref="V97:W97"/>
    <mergeCell ref="X97:Y97"/>
    <mergeCell ref="V94:W95"/>
    <mergeCell ref="X94:Y95"/>
    <mergeCell ref="Z94:AA95"/>
    <mergeCell ref="AF94:AG95"/>
    <mergeCell ref="P94:Q95"/>
    <mergeCell ref="R94:S95"/>
    <mergeCell ref="T94:U95"/>
    <mergeCell ref="AH92:AI92"/>
    <mergeCell ref="AG87:AG90"/>
    <mergeCell ref="AF92:AG92"/>
    <mergeCell ref="Y87:Y90"/>
    <mergeCell ref="AF2:AG2"/>
    <mergeCell ref="AG4:AG7"/>
    <mergeCell ref="AG10:AG19"/>
    <mergeCell ref="AG23:AG31"/>
    <mergeCell ref="AG33:AG40"/>
    <mergeCell ref="AG43:AG50"/>
    <mergeCell ref="AB94:AC95"/>
    <mergeCell ref="AE87:AE90"/>
    <mergeCell ref="AI63:AI69"/>
    <mergeCell ref="Y75:Y85"/>
    <mergeCell ref="AA75:AA85"/>
    <mergeCell ref="AC75:AC85"/>
    <mergeCell ref="AE75:AE85"/>
    <mergeCell ref="AI75:AI85"/>
    <mergeCell ref="AG75:AG85"/>
    <mergeCell ref="AG53:AG61"/>
    <mergeCell ref="AH73:AI73"/>
    <mergeCell ref="Z2:AA2"/>
    <mergeCell ref="AB2:AC2"/>
    <mergeCell ref="AD2:AE2"/>
    <mergeCell ref="AH2:AI2"/>
    <mergeCell ref="W75:W85"/>
    <mergeCell ref="X2:Y2"/>
    <mergeCell ref="Y4:Y7"/>
    <mergeCell ref="Y53:Y61"/>
    <mergeCell ref="W53:W61"/>
    <mergeCell ref="AI43:AI50"/>
    <mergeCell ref="AA4:AA7"/>
    <mergeCell ref="AC4:AC7"/>
    <mergeCell ref="AE4:AE7"/>
    <mergeCell ref="AI4:AI7"/>
    <mergeCell ref="AA33:AA40"/>
    <mergeCell ref="AC33:AC40"/>
    <mergeCell ref="AE33:AE40"/>
    <mergeCell ref="AI33:AI40"/>
    <mergeCell ref="AA23:AA31"/>
    <mergeCell ref="AE23:AE31"/>
    <mergeCell ref="AI23:AI31"/>
    <mergeCell ref="AA53:AA61"/>
    <mergeCell ref="AC53:AC61"/>
    <mergeCell ref="AE53:AE61"/>
    <mergeCell ref="AA10:AA19"/>
    <mergeCell ref="AC10:AC19"/>
    <mergeCell ref="AE10:AE19"/>
    <mergeCell ref="AI10:AI19"/>
    <mergeCell ref="V92:W92"/>
    <mergeCell ref="Y10:Y19"/>
    <mergeCell ref="Y23:Y31"/>
    <mergeCell ref="Y33:Y40"/>
    <mergeCell ref="Y43:Y50"/>
    <mergeCell ref="AC23:AC31"/>
    <mergeCell ref="AB92:AC92"/>
    <mergeCell ref="AI53:AI61"/>
    <mergeCell ref="AA43:AA50"/>
    <mergeCell ref="AC43:AC50"/>
    <mergeCell ref="AE43:AE50"/>
    <mergeCell ref="Z73:AA73"/>
    <mergeCell ref="AF73:AG73"/>
    <mergeCell ref="AA63:AA69"/>
    <mergeCell ref="AC63:AC69"/>
    <mergeCell ref="AE63:AE69"/>
    <mergeCell ref="AB73:AC73"/>
    <mergeCell ref="AD73:AE73"/>
    <mergeCell ref="AA87:AA90"/>
    <mergeCell ref="AC87:AC90"/>
    <mergeCell ref="X92:Y92"/>
    <mergeCell ref="Y63:Y69"/>
    <mergeCell ref="U87:U90"/>
    <mergeCell ref="T92:U92"/>
    <mergeCell ref="V2:W2"/>
    <mergeCell ref="W4:W7"/>
    <mergeCell ref="W10:W19"/>
    <mergeCell ref="W23:W31"/>
    <mergeCell ref="W33:W40"/>
    <mergeCell ref="W43:W50"/>
    <mergeCell ref="W87:W90"/>
    <mergeCell ref="W63:W69"/>
    <mergeCell ref="R92:S92"/>
    <mergeCell ref="T2:U2"/>
    <mergeCell ref="U4:U7"/>
    <mergeCell ref="U10:U19"/>
    <mergeCell ref="U23:U31"/>
    <mergeCell ref="U33:U40"/>
    <mergeCell ref="U43:U50"/>
    <mergeCell ref="U53:U61"/>
    <mergeCell ref="U63:U69"/>
    <mergeCell ref="U75:U85"/>
    <mergeCell ref="S53:S61"/>
    <mergeCell ref="S63:S69"/>
    <mergeCell ref="S75:S85"/>
    <mergeCell ref="S87:S90"/>
    <mergeCell ref="S10:S19"/>
    <mergeCell ref="S23:S31"/>
    <mergeCell ref="S33:S40"/>
    <mergeCell ref="S43:S50"/>
    <mergeCell ref="O87:O90"/>
    <mergeCell ref="N92:O92"/>
    <mergeCell ref="O23:O31"/>
    <mergeCell ref="O33:O40"/>
    <mergeCell ref="O43:O50"/>
    <mergeCell ref="O53:O61"/>
    <mergeCell ref="Q63:Q69"/>
    <mergeCell ref="Q75:Q85"/>
    <mergeCell ref="Q87:Q90"/>
    <mergeCell ref="P92:Q92"/>
    <mergeCell ref="Q23:Q31"/>
    <mergeCell ref="Q33:Q40"/>
    <mergeCell ref="Q43:Q50"/>
    <mergeCell ref="Q53:Q61"/>
    <mergeCell ref="M10:M11"/>
    <mergeCell ref="I47:I48"/>
    <mergeCell ref="K47:K48"/>
    <mergeCell ref="L47:L48"/>
    <mergeCell ref="M47:M48"/>
    <mergeCell ref="L75:L84"/>
    <mergeCell ref="R2:S2"/>
    <mergeCell ref="S4:S7"/>
    <mergeCell ref="D25:D26"/>
    <mergeCell ref="D32:D33"/>
    <mergeCell ref="N2:O2"/>
    <mergeCell ref="O4:O7"/>
    <mergeCell ref="O10:O19"/>
    <mergeCell ref="P2:Q2"/>
    <mergeCell ref="Q4:Q7"/>
    <mergeCell ref="Q10:Q19"/>
    <mergeCell ref="O63:O69"/>
    <mergeCell ref="O75:O85"/>
    <mergeCell ref="D1:H1"/>
    <mergeCell ref="A1:C1"/>
    <mergeCell ref="A46:B47"/>
    <mergeCell ref="I75:I77"/>
    <mergeCell ref="L10:L11"/>
    <mergeCell ref="B101:D101"/>
    <mergeCell ref="A36:A37"/>
    <mergeCell ref="F76:H76"/>
    <mergeCell ref="F88:H88"/>
    <mergeCell ref="D45:D46"/>
    <mergeCell ref="AT117:AU117"/>
    <mergeCell ref="AV117:AW117"/>
    <mergeCell ref="N120:O120"/>
    <mergeCell ref="AL117:AM117"/>
    <mergeCell ref="AN117:AO117"/>
    <mergeCell ref="AP117:AQ117"/>
    <mergeCell ref="AR117:AS117"/>
    <mergeCell ref="AD117:AE117"/>
    <mergeCell ref="AF117:AG117"/>
    <mergeCell ref="AH117:AI117"/>
    <mergeCell ref="N117:O117"/>
    <mergeCell ref="P117:Q117"/>
    <mergeCell ref="R117:S117"/>
    <mergeCell ref="T117:U117"/>
    <mergeCell ref="AJ117:AK117"/>
    <mergeCell ref="V117:W117"/>
    <mergeCell ref="X117:Y117"/>
    <mergeCell ref="Z117:AA117"/>
    <mergeCell ref="AB117:AC117"/>
  </mergeCells>
  <phoneticPr fontId="3" type="noConversion"/>
  <conditionalFormatting sqref="O100:O103">
    <cfRule type="cellIs" dxfId="9" priority="1" stopIfTrue="1" operator="equal">
      <formula>"WRONG"</formula>
    </cfRule>
  </conditionalFormatting>
  <conditionalFormatting sqref="N113:AG113 AK92">
    <cfRule type="cellIs" dxfId="8" priority="2" stopIfTrue="1" operator="equal">
      <formula>"WRONG"</formula>
    </cfRule>
  </conditionalFormatting>
  <printOptions horizontalCentered="1" verticalCentered="1"/>
  <pageMargins left="0.2" right="0.19685039370078741" top="0.47244094488188981" bottom="0.27559055118110237" header="0.19685039370078741" footer="0.12"/>
  <pageSetup paperSize="8" scale="82" orientation="landscape" r:id="rId1"/>
  <headerFooter alignWithMargins="0">
    <oddHeader>&amp;R&amp;"Arial,Bold"Découpage de la surface de plancher nette en sous-surfaces
selon la DIN 277</oddHeader>
    <oddFooter>&amp;L&amp;D&amp;RREM</oddFooter>
  </headerFooter>
  <rowBreaks count="1" manualBreakCount="1">
    <brk id="2" max="3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115"/>
  <sheetViews>
    <sheetView showZeros="0" zoomScaleNormal="100" zoomScaleSheetLayoutView="75" workbookViewId="0">
      <pane xSplit="9" ySplit="3" topLeftCell="J16" activePane="bottomRight" state="frozenSplit"/>
      <selection activeCell="D1" sqref="D1:H1"/>
      <selection pane="topRight" activeCell="J1" sqref="J1"/>
      <selection pane="bottomLeft" activeCell="A4" sqref="A4"/>
      <selection pane="bottomRight" activeCell="W34" sqref="W34"/>
    </sheetView>
  </sheetViews>
  <sheetFormatPr defaultRowHeight="12.75" x14ac:dyDescent="0.2"/>
  <cols>
    <col min="1" max="1" width="4.7109375" style="2" customWidth="1"/>
    <col min="2" max="2" width="11.7109375" style="2" customWidth="1"/>
    <col min="3" max="3" width="3.28515625" style="2" customWidth="1"/>
    <col min="4" max="4" width="16.7109375" style="2" customWidth="1"/>
    <col min="5" max="5" width="3.85546875" style="2" customWidth="1"/>
    <col min="6" max="6" width="16.7109375" style="3" customWidth="1"/>
    <col min="7" max="7" width="3.42578125" style="4" customWidth="1"/>
    <col min="8" max="8" width="28.140625" style="5" customWidth="1"/>
    <col min="9" max="9" width="4" style="6" bestFit="1" customWidth="1"/>
    <col min="10" max="10" width="39.7109375" style="7" customWidth="1"/>
    <col min="11" max="11" width="126.7109375" style="7" hidden="1" customWidth="1"/>
    <col min="12" max="12" width="100.28515625" style="7" hidden="1" customWidth="1"/>
    <col min="13" max="36" width="5" style="7" customWidth="1"/>
    <col min="37" max="38" width="6.7109375" style="7" customWidth="1"/>
    <col min="39" max="16384" width="9.140625" style="2"/>
  </cols>
  <sheetData>
    <row r="1" spans="1:38" s="77" customFormat="1" ht="36.75" customHeight="1" thickBot="1" x14ac:dyDescent="0.25">
      <c r="A1" s="259" t="s">
        <v>133</v>
      </c>
      <c r="B1" s="260"/>
      <c r="C1" s="260"/>
      <c r="D1" s="259" t="s">
        <v>134</v>
      </c>
      <c r="E1" s="260"/>
      <c r="F1" s="260"/>
      <c r="G1" s="260"/>
      <c r="H1" s="261"/>
      <c r="I1" s="1" t="s">
        <v>95</v>
      </c>
      <c r="J1" s="1" t="s">
        <v>94</v>
      </c>
      <c r="K1" s="1" t="s">
        <v>271</v>
      </c>
      <c r="L1" s="1" t="s">
        <v>272</v>
      </c>
      <c r="M1" s="259" t="s">
        <v>284</v>
      </c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305"/>
      <c r="AK1" s="226" t="s">
        <v>291</v>
      </c>
      <c r="AL1" s="227"/>
    </row>
    <row r="2" spans="1:38" ht="13.5" thickBot="1" x14ac:dyDescent="0.25">
      <c r="M2" s="271" t="s">
        <v>315</v>
      </c>
      <c r="N2" s="249"/>
      <c r="O2" s="271">
        <v>-1</v>
      </c>
      <c r="P2" s="249"/>
      <c r="Q2" s="271" t="s">
        <v>301</v>
      </c>
      <c r="R2" s="249"/>
      <c r="S2" s="271">
        <v>1</v>
      </c>
      <c r="T2" s="249"/>
      <c r="U2" s="248">
        <v>2</v>
      </c>
      <c r="V2" s="249"/>
      <c r="W2" s="248">
        <v>3</v>
      </c>
      <c r="X2" s="249"/>
      <c r="Y2" s="248">
        <v>4</v>
      </c>
      <c r="Z2" s="249"/>
      <c r="AA2" s="248">
        <v>5</v>
      </c>
      <c r="AB2" s="249"/>
      <c r="AC2" s="248">
        <v>6</v>
      </c>
      <c r="AD2" s="249"/>
      <c r="AE2" s="248">
        <v>7</v>
      </c>
      <c r="AF2" s="249"/>
      <c r="AG2" s="248">
        <v>8</v>
      </c>
      <c r="AH2" s="249"/>
      <c r="AI2" s="248">
        <v>9</v>
      </c>
      <c r="AJ2" s="276"/>
      <c r="AK2" s="228"/>
      <c r="AL2" s="229"/>
    </row>
    <row r="3" spans="1:38" ht="15" hidden="1" customHeight="1" x14ac:dyDescent="0.2">
      <c r="A3" s="8"/>
      <c r="B3" s="9"/>
      <c r="D3" s="10"/>
      <c r="F3" s="11"/>
      <c r="G3" s="12"/>
      <c r="H3" s="13"/>
      <c r="I3" s="14" t="s">
        <v>15</v>
      </c>
      <c r="J3" s="15" t="s">
        <v>178</v>
      </c>
      <c r="K3" s="15" t="s">
        <v>252</v>
      </c>
      <c r="L3" s="15" t="s">
        <v>224</v>
      </c>
      <c r="AK3" s="137"/>
      <c r="AL3" s="138"/>
    </row>
    <row r="4" spans="1:38" ht="15" customHeight="1" x14ac:dyDescent="0.2">
      <c r="A4" s="16"/>
      <c r="B4" s="17"/>
      <c r="D4" s="18"/>
      <c r="F4" s="19"/>
      <c r="H4" s="90" t="s">
        <v>137</v>
      </c>
      <c r="I4" s="14" t="s">
        <v>16</v>
      </c>
      <c r="J4" s="15" t="s">
        <v>30</v>
      </c>
      <c r="K4" s="78" t="s">
        <v>188</v>
      </c>
      <c r="L4" s="15" t="s">
        <v>263</v>
      </c>
      <c r="M4" s="131"/>
      <c r="N4" s="250">
        <f>SUM(M4:M7)</f>
        <v>0</v>
      </c>
      <c r="O4" s="131"/>
      <c r="P4" s="250">
        <f>SUM(O4:O7)</f>
        <v>0</v>
      </c>
      <c r="Q4" s="131"/>
      <c r="R4" s="250">
        <f>SUM(Q4:Q7)</f>
        <v>0</v>
      </c>
      <c r="S4" s="131"/>
      <c r="T4" s="295"/>
      <c r="U4" s="131"/>
      <c r="V4" s="250">
        <f>SUM(U4:U7)</f>
        <v>72.900000000000006</v>
      </c>
      <c r="W4" s="131"/>
      <c r="X4" s="295">
        <f>SUM(W4:W7)</f>
        <v>85.5</v>
      </c>
      <c r="Y4" s="131"/>
      <c r="Z4" s="250">
        <f>SUM(Y4:Y7)</f>
        <v>98.4</v>
      </c>
      <c r="AA4" s="131"/>
      <c r="AB4" s="295">
        <f>SUM(AA4:AA7)</f>
        <v>1.8</v>
      </c>
      <c r="AC4" s="131"/>
      <c r="AD4" s="295">
        <f>SUM(AC4:AC7)</f>
        <v>1.8</v>
      </c>
      <c r="AE4" s="131"/>
      <c r="AF4" s="295">
        <f>SUM(AE4:AE7)</f>
        <v>1.8</v>
      </c>
      <c r="AG4" s="131"/>
      <c r="AH4" s="295">
        <f>SUM(AG4:AG7)</f>
        <v>1.6</v>
      </c>
      <c r="AI4" s="131"/>
      <c r="AJ4" s="302">
        <f>SUM(AI4:AI7)</f>
        <v>2.1</v>
      </c>
      <c r="AK4" s="147">
        <f>M4+O4+Q4+S4+U4+W4+Y4+AA4+AC4+AE4+AG4+AI4</f>
        <v>0</v>
      </c>
      <c r="AL4" s="230">
        <f>SUM(AK4:AK7)</f>
        <v>265.90000000000003</v>
      </c>
    </row>
    <row r="5" spans="1:38" ht="15" customHeight="1" x14ac:dyDescent="0.2">
      <c r="A5" s="16"/>
      <c r="B5" s="17"/>
      <c r="D5" s="18"/>
      <c r="F5" s="19"/>
      <c r="H5" s="91"/>
      <c r="I5" s="14" t="s">
        <v>17</v>
      </c>
      <c r="J5" s="15" t="s">
        <v>65</v>
      </c>
      <c r="K5" s="15" t="s">
        <v>189</v>
      </c>
      <c r="L5" s="15" t="s">
        <v>239</v>
      </c>
      <c r="M5" s="131"/>
      <c r="N5" s="251"/>
      <c r="O5" s="131"/>
      <c r="P5" s="251"/>
      <c r="Q5" s="131"/>
      <c r="R5" s="251"/>
      <c r="S5" s="131"/>
      <c r="T5" s="296"/>
      <c r="U5" s="131">
        <v>72.900000000000006</v>
      </c>
      <c r="V5" s="251"/>
      <c r="W5" s="131">
        <v>85.5</v>
      </c>
      <c r="X5" s="296"/>
      <c r="Y5" s="131">
        <v>98.4</v>
      </c>
      <c r="Z5" s="251"/>
      <c r="AA5" s="131"/>
      <c r="AB5" s="296"/>
      <c r="AC5" s="131"/>
      <c r="AD5" s="296"/>
      <c r="AE5" s="131"/>
      <c r="AF5" s="296"/>
      <c r="AG5" s="131"/>
      <c r="AH5" s="296"/>
      <c r="AI5" s="131"/>
      <c r="AJ5" s="303"/>
      <c r="AK5" s="147">
        <f>M5+O5+Q5+S5+U5+W5+Y5+AA5+AC5+AE5+AG5+AI5</f>
        <v>256.8</v>
      </c>
      <c r="AL5" s="231"/>
    </row>
    <row r="6" spans="1:38" ht="15" customHeight="1" x14ac:dyDescent="0.2">
      <c r="A6" s="16"/>
      <c r="B6" s="17"/>
      <c r="D6" s="18"/>
      <c r="F6" s="19"/>
      <c r="H6" s="91" t="s">
        <v>274</v>
      </c>
      <c r="I6" s="14" t="s">
        <v>18</v>
      </c>
      <c r="J6" s="15" t="s">
        <v>176</v>
      </c>
      <c r="K6" s="78" t="s">
        <v>179</v>
      </c>
      <c r="L6" s="15" t="s">
        <v>279</v>
      </c>
      <c r="M6" s="131"/>
      <c r="N6" s="251"/>
      <c r="O6" s="131"/>
      <c r="P6" s="251"/>
      <c r="Q6" s="131"/>
      <c r="R6" s="251"/>
      <c r="S6" s="131"/>
      <c r="T6" s="296"/>
      <c r="U6" s="131"/>
      <c r="V6" s="251"/>
      <c r="W6" s="131"/>
      <c r="X6" s="296"/>
      <c r="Y6" s="131"/>
      <c r="Z6" s="251"/>
      <c r="AA6" s="131"/>
      <c r="AB6" s="296"/>
      <c r="AC6" s="131"/>
      <c r="AD6" s="296"/>
      <c r="AE6" s="131"/>
      <c r="AF6" s="296"/>
      <c r="AG6" s="131"/>
      <c r="AH6" s="296"/>
      <c r="AI6" s="131"/>
      <c r="AJ6" s="303"/>
      <c r="AK6" s="147">
        <f>M6+O6+Q6+S6+U6+W6+Y6+AA6+AC6+AE6+AG6+AI6</f>
        <v>0</v>
      </c>
      <c r="AL6" s="231"/>
    </row>
    <row r="7" spans="1:38" ht="15" customHeight="1" thickBot="1" x14ac:dyDescent="0.25">
      <c r="A7" s="16"/>
      <c r="B7" s="17"/>
      <c r="D7" s="18"/>
      <c r="F7" s="19"/>
      <c r="H7" s="92"/>
      <c r="I7" s="14" t="s">
        <v>19</v>
      </c>
      <c r="J7" s="15" t="s">
        <v>66</v>
      </c>
      <c r="K7" s="15" t="s">
        <v>180</v>
      </c>
      <c r="L7" s="15" t="s">
        <v>282</v>
      </c>
      <c r="M7" s="131"/>
      <c r="N7" s="252"/>
      <c r="O7" s="131"/>
      <c r="P7" s="252"/>
      <c r="Q7" s="131"/>
      <c r="R7" s="252"/>
      <c r="S7" s="131"/>
      <c r="T7" s="297"/>
      <c r="U7" s="131"/>
      <c r="V7" s="252"/>
      <c r="W7" s="131"/>
      <c r="X7" s="297"/>
      <c r="Y7" s="131"/>
      <c r="Z7" s="252"/>
      <c r="AA7" s="131">
        <v>1.8</v>
      </c>
      <c r="AB7" s="297"/>
      <c r="AC7" s="131">
        <v>1.8</v>
      </c>
      <c r="AD7" s="297"/>
      <c r="AE7" s="131">
        <v>1.8</v>
      </c>
      <c r="AF7" s="297"/>
      <c r="AG7" s="131">
        <v>1.6</v>
      </c>
      <c r="AH7" s="297"/>
      <c r="AI7" s="131">
        <v>2.1</v>
      </c>
      <c r="AJ7" s="304"/>
      <c r="AK7" s="147">
        <f>M7+O7+Q7+S7+U7+W7+Y7+AA7+AC7+AE7+AG7+AI7</f>
        <v>9.1</v>
      </c>
      <c r="AL7" s="232"/>
    </row>
    <row r="8" spans="1:38" ht="15" hidden="1" customHeight="1" x14ac:dyDescent="0.2">
      <c r="A8" s="16"/>
      <c r="B8" s="17"/>
      <c r="D8" s="18"/>
      <c r="F8" s="19"/>
      <c r="H8" s="20"/>
      <c r="I8" s="14" t="s">
        <v>27</v>
      </c>
      <c r="J8" s="15" t="s">
        <v>67</v>
      </c>
      <c r="K8" s="15" t="s">
        <v>0</v>
      </c>
      <c r="L8" s="15"/>
      <c r="M8" s="132"/>
      <c r="N8" s="132"/>
      <c r="O8" s="132"/>
      <c r="P8" s="132"/>
      <c r="Q8" s="132"/>
      <c r="R8" s="132"/>
      <c r="S8" s="132"/>
      <c r="T8" s="132"/>
      <c r="U8" s="132">
        <f>SUM(U4:U7)</f>
        <v>72.900000000000006</v>
      </c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9"/>
      <c r="AL8" s="140"/>
    </row>
    <row r="9" spans="1:38" ht="15" customHeight="1" thickBot="1" x14ac:dyDescent="0.25">
      <c r="A9" s="16"/>
      <c r="B9" s="17"/>
      <c r="D9" s="18"/>
      <c r="F9" s="19"/>
      <c r="I9" s="79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9"/>
      <c r="AL9" s="140"/>
    </row>
    <row r="10" spans="1:38" ht="15" customHeight="1" x14ac:dyDescent="0.2">
      <c r="A10" s="16"/>
      <c r="B10" s="17"/>
      <c r="D10" s="18"/>
      <c r="F10" s="19"/>
      <c r="H10" s="93" t="s">
        <v>138</v>
      </c>
      <c r="I10" s="87" t="s">
        <v>20</v>
      </c>
      <c r="J10" s="85" t="s">
        <v>62</v>
      </c>
      <c r="K10" s="267" t="s">
        <v>181</v>
      </c>
      <c r="L10" s="256" t="s">
        <v>277</v>
      </c>
      <c r="M10" s="133"/>
      <c r="N10" s="202">
        <f>SUM(M10:M19)</f>
        <v>0</v>
      </c>
      <c r="O10" s="133"/>
      <c r="P10" s="202">
        <f>SUM(O10:O19)</f>
        <v>0</v>
      </c>
      <c r="Q10" s="133"/>
      <c r="R10" s="202">
        <f>SUM(Q10:Q19)</f>
        <v>0</v>
      </c>
      <c r="S10" s="133"/>
      <c r="T10" s="202">
        <f>SUM(S10:S19)</f>
        <v>0</v>
      </c>
      <c r="U10" s="133">
        <v>75.400000000000006</v>
      </c>
      <c r="V10" s="202">
        <f>SUM(U10:U19)</f>
        <v>366.6</v>
      </c>
      <c r="W10" s="133">
        <v>246.7</v>
      </c>
      <c r="X10" s="202">
        <f>SUM(W10:W19)</f>
        <v>299.39999999999998</v>
      </c>
      <c r="Y10" s="133">
        <v>228.1</v>
      </c>
      <c r="Z10" s="202">
        <f>SUM(Y10:Y19)</f>
        <v>521.20000000000005</v>
      </c>
      <c r="AA10" s="133">
        <v>616.70000000000005</v>
      </c>
      <c r="AB10" s="202">
        <f>SUM(AA10:AA19)</f>
        <v>683.7</v>
      </c>
      <c r="AC10" s="133">
        <v>552.5</v>
      </c>
      <c r="AD10" s="202">
        <f>SUM(AC10:AC19)</f>
        <v>619.5</v>
      </c>
      <c r="AE10" s="133">
        <v>588.5</v>
      </c>
      <c r="AF10" s="202">
        <f>SUM(AE10:AE19)</f>
        <v>655.5</v>
      </c>
      <c r="AG10" s="133">
        <v>532.9</v>
      </c>
      <c r="AH10" s="202">
        <f>SUM(AG10:AG19)</f>
        <v>599.9</v>
      </c>
      <c r="AI10" s="133">
        <v>310.3</v>
      </c>
      <c r="AJ10" s="277">
        <f>SUM(AI10:AI19)</f>
        <v>364.1</v>
      </c>
      <c r="AK10" s="148">
        <f t="shared" ref="AK10:AK19" si="0">M10+O10+Q10+S10+U10+W10+Y10+AA10+AC10+AE10+AG10+AI10</f>
        <v>3151.1000000000004</v>
      </c>
      <c r="AL10" s="233">
        <f>SUM(AK10:AK19)</f>
        <v>4109.9000000000005</v>
      </c>
    </row>
    <row r="11" spans="1:38" ht="15" hidden="1" customHeight="1" x14ac:dyDescent="0.2">
      <c r="A11" s="16"/>
      <c r="B11" s="17"/>
      <c r="D11" s="18"/>
      <c r="F11" s="19"/>
      <c r="H11" s="94"/>
      <c r="I11" s="88"/>
      <c r="J11" s="86"/>
      <c r="K11" s="258"/>
      <c r="L11" s="272"/>
      <c r="M11" s="133"/>
      <c r="N11" s="203"/>
      <c r="O11" s="133"/>
      <c r="P11" s="203"/>
      <c r="Q11" s="133"/>
      <c r="R11" s="203"/>
      <c r="S11" s="133"/>
      <c r="T11" s="203"/>
      <c r="U11" s="133"/>
      <c r="V11" s="203"/>
      <c r="W11" s="133"/>
      <c r="X11" s="203"/>
      <c r="Y11" s="133"/>
      <c r="Z11" s="203"/>
      <c r="AA11" s="133"/>
      <c r="AB11" s="203"/>
      <c r="AC11" s="133"/>
      <c r="AD11" s="203"/>
      <c r="AE11" s="133"/>
      <c r="AF11" s="203"/>
      <c r="AG11" s="133"/>
      <c r="AH11" s="203"/>
      <c r="AI11" s="133"/>
      <c r="AJ11" s="278"/>
      <c r="AK11" s="148">
        <f t="shared" si="0"/>
        <v>0</v>
      </c>
      <c r="AL11" s="234"/>
    </row>
    <row r="12" spans="1:38" ht="15" customHeight="1" x14ac:dyDescent="0.2">
      <c r="A12" s="16"/>
      <c r="B12" s="17"/>
      <c r="D12" s="18"/>
      <c r="F12" s="19"/>
      <c r="H12" s="95" t="s">
        <v>136</v>
      </c>
      <c r="I12" s="14" t="s">
        <v>21</v>
      </c>
      <c r="J12" s="15" t="s">
        <v>302</v>
      </c>
      <c r="K12" s="80" t="s">
        <v>253</v>
      </c>
      <c r="L12" s="15" t="s">
        <v>225</v>
      </c>
      <c r="M12" s="133"/>
      <c r="N12" s="203"/>
      <c r="O12" s="133"/>
      <c r="P12" s="203"/>
      <c r="Q12" s="133"/>
      <c r="R12" s="203"/>
      <c r="S12" s="133"/>
      <c r="T12" s="203"/>
      <c r="U12" s="133"/>
      <c r="V12" s="203"/>
      <c r="W12" s="133">
        <v>52.7</v>
      </c>
      <c r="X12" s="203"/>
      <c r="Y12" s="133">
        <v>277.89999999999998</v>
      </c>
      <c r="Z12" s="203"/>
      <c r="AA12" s="133"/>
      <c r="AB12" s="203"/>
      <c r="AC12" s="133"/>
      <c r="AD12" s="203"/>
      <c r="AE12" s="133"/>
      <c r="AF12" s="203"/>
      <c r="AG12" s="133"/>
      <c r="AH12" s="203"/>
      <c r="AI12" s="133"/>
      <c r="AJ12" s="278"/>
      <c r="AK12" s="148">
        <f t="shared" si="0"/>
        <v>330.59999999999997</v>
      </c>
      <c r="AL12" s="234"/>
    </row>
    <row r="13" spans="1:38" ht="15" customHeight="1" x14ac:dyDescent="0.2">
      <c r="A13" s="16"/>
      <c r="B13" s="17"/>
      <c r="D13" s="18"/>
      <c r="F13" s="19"/>
      <c r="H13" s="96"/>
      <c r="I13" s="89" t="s">
        <v>285</v>
      </c>
      <c r="J13" s="15" t="s">
        <v>286</v>
      </c>
      <c r="K13" s="80" t="s">
        <v>182</v>
      </c>
      <c r="L13" s="15" t="s">
        <v>278</v>
      </c>
      <c r="M13" s="133"/>
      <c r="N13" s="203"/>
      <c r="O13" s="133"/>
      <c r="P13" s="203"/>
      <c r="Q13" s="133"/>
      <c r="R13" s="203"/>
      <c r="S13" s="133"/>
      <c r="T13" s="203"/>
      <c r="U13" s="133"/>
      <c r="V13" s="203"/>
      <c r="W13" s="133"/>
      <c r="X13" s="203"/>
      <c r="Y13" s="133"/>
      <c r="Z13" s="203"/>
      <c r="AA13" s="133">
        <v>67</v>
      </c>
      <c r="AB13" s="203"/>
      <c r="AC13" s="133">
        <v>67</v>
      </c>
      <c r="AD13" s="203"/>
      <c r="AE13" s="133">
        <v>67</v>
      </c>
      <c r="AF13" s="203"/>
      <c r="AG13" s="133">
        <v>67</v>
      </c>
      <c r="AH13" s="203"/>
      <c r="AI13" s="133">
        <v>53.8</v>
      </c>
      <c r="AJ13" s="278"/>
      <c r="AK13" s="148">
        <f t="shared" si="0"/>
        <v>321.8</v>
      </c>
      <c r="AL13" s="234"/>
    </row>
    <row r="14" spans="1:38" ht="15" customHeight="1" x14ac:dyDescent="0.2">
      <c r="A14" s="16"/>
      <c r="B14" s="17"/>
      <c r="D14" s="18"/>
      <c r="F14" s="19"/>
      <c r="H14" s="96"/>
      <c r="I14" s="89" t="s">
        <v>303</v>
      </c>
      <c r="J14" s="15" t="s">
        <v>287</v>
      </c>
      <c r="K14" s="80"/>
      <c r="L14" s="15"/>
      <c r="M14" s="133"/>
      <c r="N14" s="203"/>
      <c r="O14" s="133"/>
      <c r="P14" s="203"/>
      <c r="Q14" s="133"/>
      <c r="R14" s="203"/>
      <c r="S14" s="133"/>
      <c r="T14" s="203"/>
      <c r="U14" s="133"/>
      <c r="V14" s="203"/>
      <c r="W14" s="133"/>
      <c r="X14" s="203"/>
      <c r="Y14" s="133"/>
      <c r="Z14" s="203"/>
      <c r="AA14" s="133"/>
      <c r="AB14" s="203"/>
      <c r="AC14" s="133"/>
      <c r="AD14" s="203"/>
      <c r="AE14" s="133"/>
      <c r="AF14" s="203"/>
      <c r="AG14" s="133"/>
      <c r="AH14" s="203"/>
      <c r="AI14" s="133"/>
      <c r="AJ14" s="278"/>
      <c r="AK14" s="148">
        <f t="shared" si="0"/>
        <v>0</v>
      </c>
      <c r="AL14" s="234"/>
    </row>
    <row r="15" spans="1:38" ht="15" customHeight="1" x14ac:dyDescent="0.2">
      <c r="A15" s="16"/>
      <c r="B15" s="17"/>
      <c r="D15" s="18"/>
      <c r="F15" s="19"/>
      <c r="H15" s="96"/>
      <c r="I15" s="14" t="s">
        <v>22</v>
      </c>
      <c r="J15" s="15" t="s">
        <v>173</v>
      </c>
      <c r="K15" s="15" t="s">
        <v>63</v>
      </c>
      <c r="L15" s="15"/>
      <c r="M15" s="133"/>
      <c r="N15" s="203"/>
      <c r="O15" s="133"/>
      <c r="P15" s="203"/>
      <c r="Q15" s="133"/>
      <c r="R15" s="203"/>
      <c r="S15" s="133"/>
      <c r="T15" s="203"/>
      <c r="U15" s="133"/>
      <c r="V15" s="203"/>
      <c r="W15" s="133"/>
      <c r="X15" s="203"/>
      <c r="Y15" s="133"/>
      <c r="Z15" s="203"/>
      <c r="AA15" s="133"/>
      <c r="AB15" s="203"/>
      <c r="AC15" s="133"/>
      <c r="AD15" s="203"/>
      <c r="AE15" s="133"/>
      <c r="AF15" s="203"/>
      <c r="AG15" s="133"/>
      <c r="AH15" s="203"/>
      <c r="AI15" s="133"/>
      <c r="AJ15" s="278"/>
      <c r="AK15" s="148">
        <f t="shared" si="0"/>
        <v>0</v>
      </c>
      <c r="AL15" s="234"/>
    </row>
    <row r="16" spans="1:38" ht="15" customHeight="1" x14ac:dyDescent="0.2">
      <c r="A16" s="16"/>
      <c r="B16" s="17"/>
      <c r="D16" s="18"/>
      <c r="F16" s="19"/>
      <c r="H16" s="96"/>
      <c r="I16" s="14" t="s">
        <v>23</v>
      </c>
      <c r="J16" s="15" t="s">
        <v>174</v>
      </c>
      <c r="K16" s="15" t="s">
        <v>246</v>
      </c>
      <c r="L16" s="15" t="s">
        <v>247</v>
      </c>
      <c r="M16" s="133"/>
      <c r="N16" s="203"/>
      <c r="O16" s="133"/>
      <c r="P16" s="203"/>
      <c r="Q16" s="133"/>
      <c r="R16" s="203"/>
      <c r="S16" s="133"/>
      <c r="T16" s="203"/>
      <c r="U16" s="133"/>
      <c r="V16" s="203"/>
      <c r="W16" s="133"/>
      <c r="X16" s="203"/>
      <c r="Y16" s="133"/>
      <c r="Z16" s="203"/>
      <c r="AA16" s="133"/>
      <c r="AB16" s="203"/>
      <c r="AC16" s="133"/>
      <c r="AD16" s="203"/>
      <c r="AE16" s="133"/>
      <c r="AF16" s="203"/>
      <c r="AG16" s="133"/>
      <c r="AH16" s="203"/>
      <c r="AI16" s="133"/>
      <c r="AJ16" s="278"/>
      <c r="AK16" s="148">
        <f t="shared" si="0"/>
        <v>0</v>
      </c>
      <c r="AL16" s="234"/>
    </row>
    <row r="17" spans="1:38" ht="15" customHeight="1" x14ac:dyDescent="0.2">
      <c r="A17" s="16"/>
      <c r="B17" s="17"/>
      <c r="D17" s="18"/>
      <c r="F17" s="19"/>
      <c r="H17" s="97" t="s">
        <v>61</v>
      </c>
      <c r="I17" s="14" t="s">
        <v>24</v>
      </c>
      <c r="J17" s="15" t="s">
        <v>175</v>
      </c>
      <c r="K17" s="80" t="s">
        <v>187</v>
      </c>
      <c r="L17" s="15" t="s">
        <v>283</v>
      </c>
      <c r="M17" s="133"/>
      <c r="N17" s="203"/>
      <c r="O17" s="133"/>
      <c r="P17" s="203"/>
      <c r="Q17" s="133"/>
      <c r="R17" s="203"/>
      <c r="S17" s="133"/>
      <c r="T17" s="203"/>
      <c r="U17" s="133">
        <v>251.2</v>
      </c>
      <c r="V17" s="203"/>
      <c r="W17" s="133"/>
      <c r="X17" s="203"/>
      <c r="Y17" s="133"/>
      <c r="Z17" s="203"/>
      <c r="AA17" s="133"/>
      <c r="AB17" s="203"/>
      <c r="AC17" s="133"/>
      <c r="AD17" s="203"/>
      <c r="AE17" s="133"/>
      <c r="AF17" s="203"/>
      <c r="AG17" s="133"/>
      <c r="AH17" s="203"/>
      <c r="AI17" s="133"/>
      <c r="AJ17" s="278"/>
      <c r="AK17" s="148">
        <f t="shared" si="0"/>
        <v>251.2</v>
      </c>
      <c r="AL17" s="234"/>
    </row>
    <row r="18" spans="1:38" ht="15" customHeight="1" x14ac:dyDescent="0.2">
      <c r="A18" s="16"/>
      <c r="B18" s="17"/>
      <c r="D18" s="18"/>
      <c r="F18" s="19"/>
      <c r="H18" s="96"/>
      <c r="I18" s="14" t="s">
        <v>25</v>
      </c>
      <c r="J18" s="15" t="s">
        <v>77</v>
      </c>
      <c r="K18" s="15" t="s">
        <v>177</v>
      </c>
      <c r="L18" s="15" t="s">
        <v>268</v>
      </c>
      <c r="M18" s="133"/>
      <c r="N18" s="203"/>
      <c r="O18" s="133"/>
      <c r="P18" s="203"/>
      <c r="Q18" s="133"/>
      <c r="R18" s="203"/>
      <c r="S18" s="133"/>
      <c r="T18" s="203"/>
      <c r="U18" s="133">
        <v>40</v>
      </c>
      <c r="V18" s="203"/>
      <c r="W18" s="133"/>
      <c r="X18" s="203"/>
      <c r="Y18" s="133">
        <v>15.2</v>
      </c>
      <c r="Z18" s="203"/>
      <c r="AA18" s="133"/>
      <c r="AB18" s="203"/>
      <c r="AC18" s="133"/>
      <c r="AD18" s="203"/>
      <c r="AE18" s="133"/>
      <c r="AF18" s="203"/>
      <c r="AG18" s="133"/>
      <c r="AH18" s="203"/>
      <c r="AI18" s="133"/>
      <c r="AJ18" s="278"/>
      <c r="AK18" s="148">
        <f t="shared" si="0"/>
        <v>55.2</v>
      </c>
      <c r="AL18" s="234"/>
    </row>
    <row r="19" spans="1:38" ht="15" customHeight="1" thickBot="1" x14ac:dyDescent="0.25">
      <c r="A19" s="16"/>
      <c r="B19" s="17"/>
      <c r="D19" s="18"/>
      <c r="F19" s="19"/>
      <c r="H19" s="98"/>
      <c r="I19" s="14" t="s">
        <v>26</v>
      </c>
      <c r="J19" s="15" t="s">
        <v>78</v>
      </c>
      <c r="K19" s="15" t="s">
        <v>183</v>
      </c>
      <c r="L19" s="15" t="s">
        <v>264</v>
      </c>
      <c r="M19" s="133"/>
      <c r="N19" s="204"/>
      <c r="O19" s="133"/>
      <c r="P19" s="204"/>
      <c r="Q19" s="133"/>
      <c r="R19" s="204"/>
      <c r="S19" s="133"/>
      <c r="T19" s="204"/>
      <c r="U19" s="133"/>
      <c r="V19" s="204"/>
      <c r="W19" s="133"/>
      <c r="X19" s="204"/>
      <c r="Y19" s="133"/>
      <c r="Z19" s="204"/>
      <c r="AA19" s="133"/>
      <c r="AB19" s="204"/>
      <c r="AC19" s="133"/>
      <c r="AD19" s="204"/>
      <c r="AE19" s="133"/>
      <c r="AF19" s="204"/>
      <c r="AG19" s="133"/>
      <c r="AH19" s="204"/>
      <c r="AI19" s="133"/>
      <c r="AJ19" s="279"/>
      <c r="AK19" s="148">
        <f t="shared" si="0"/>
        <v>0</v>
      </c>
      <c r="AL19" s="235"/>
    </row>
    <row r="20" spans="1:38" ht="15" hidden="1" customHeight="1" x14ac:dyDescent="0.2">
      <c r="A20" s="16"/>
      <c r="B20" s="17"/>
      <c r="D20" s="18"/>
      <c r="F20" s="19"/>
      <c r="H20" s="20"/>
      <c r="I20" s="14" t="s">
        <v>61</v>
      </c>
      <c r="J20" s="21" t="s">
        <v>61</v>
      </c>
      <c r="K20" s="15"/>
      <c r="L20" s="15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41"/>
      <c r="AL20" s="142"/>
    </row>
    <row r="21" spans="1:38" ht="15" customHeight="1" thickBot="1" x14ac:dyDescent="0.25">
      <c r="A21" s="16"/>
      <c r="B21" s="17"/>
      <c r="D21" s="18"/>
      <c r="F21" s="19"/>
      <c r="I21" s="79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41"/>
      <c r="AL21" s="142"/>
    </row>
    <row r="22" spans="1:38" ht="15" hidden="1" customHeight="1" x14ac:dyDescent="0.2">
      <c r="A22" s="16"/>
      <c r="B22" s="17"/>
      <c r="D22" s="18"/>
      <c r="F22" s="19"/>
      <c r="H22" s="13"/>
      <c r="I22" s="14" t="s">
        <v>31</v>
      </c>
      <c r="J22" s="22" t="s">
        <v>185</v>
      </c>
      <c r="K22" s="80" t="s">
        <v>184</v>
      </c>
      <c r="L22" s="15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41"/>
      <c r="AL22" s="142"/>
    </row>
    <row r="23" spans="1:38" ht="15" customHeight="1" x14ac:dyDescent="0.2">
      <c r="A23" s="16"/>
      <c r="B23" s="17"/>
      <c r="D23" s="18"/>
      <c r="F23" s="19"/>
      <c r="H23" s="99" t="s">
        <v>139</v>
      </c>
      <c r="I23" s="14" t="s">
        <v>32</v>
      </c>
      <c r="J23" s="22" t="s">
        <v>68</v>
      </c>
      <c r="K23" s="15" t="s">
        <v>126</v>
      </c>
      <c r="L23" s="121" t="s">
        <v>240</v>
      </c>
      <c r="M23" s="133"/>
      <c r="N23" s="253"/>
      <c r="O23" s="133"/>
      <c r="P23" s="253"/>
      <c r="Q23" s="133"/>
      <c r="R23" s="253"/>
      <c r="S23" s="133"/>
      <c r="T23" s="253"/>
      <c r="U23" s="133"/>
      <c r="V23" s="253"/>
      <c r="W23" s="133"/>
      <c r="X23" s="253"/>
      <c r="Y23" s="133"/>
      <c r="Z23" s="253"/>
      <c r="AA23" s="133"/>
      <c r="AB23" s="253"/>
      <c r="AC23" s="133">
        <v>32.9</v>
      </c>
      <c r="AD23" s="202">
        <f>SUM(AC23:AC31)</f>
        <v>32.9</v>
      </c>
      <c r="AE23" s="133"/>
      <c r="AF23" s="253"/>
      <c r="AG23" s="133"/>
      <c r="AH23" s="253"/>
      <c r="AI23" s="133"/>
      <c r="AJ23" s="277"/>
      <c r="AK23" s="149">
        <f t="shared" ref="AK23:AK31" si="1">M23+O23+Q23+S23+U23+W23+Y23+AA23+AC23+AE23+AG23+AI23</f>
        <v>32.9</v>
      </c>
      <c r="AL23" s="236">
        <f>SUM(AK23:AK31)</f>
        <v>32.9</v>
      </c>
    </row>
    <row r="24" spans="1:38" ht="15" hidden="1" customHeight="1" x14ac:dyDescent="0.2">
      <c r="A24" s="16"/>
      <c r="B24" s="17"/>
      <c r="D24" s="31" t="s">
        <v>157</v>
      </c>
      <c r="F24" s="19"/>
      <c r="H24" s="100"/>
      <c r="I24" s="14" t="s">
        <v>33</v>
      </c>
      <c r="J24" s="22" t="s">
        <v>69</v>
      </c>
      <c r="K24" s="15" t="s">
        <v>108</v>
      </c>
      <c r="L24" s="121"/>
      <c r="M24" s="133"/>
      <c r="N24" s="254"/>
      <c r="O24" s="133"/>
      <c r="P24" s="254"/>
      <c r="Q24" s="133"/>
      <c r="R24" s="254"/>
      <c r="S24" s="133"/>
      <c r="T24" s="254"/>
      <c r="U24" s="133"/>
      <c r="V24" s="254"/>
      <c r="W24" s="133"/>
      <c r="X24" s="254"/>
      <c r="Y24" s="133"/>
      <c r="Z24" s="254"/>
      <c r="AA24" s="133"/>
      <c r="AB24" s="254"/>
      <c r="AC24" s="133"/>
      <c r="AD24" s="203"/>
      <c r="AE24" s="133"/>
      <c r="AF24" s="254"/>
      <c r="AG24" s="133"/>
      <c r="AH24" s="254"/>
      <c r="AI24" s="133"/>
      <c r="AJ24" s="278"/>
      <c r="AK24" s="149">
        <f t="shared" si="1"/>
        <v>0</v>
      </c>
      <c r="AL24" s="237"/>
    </row>
    <row r="25" spans="1:38" ht="15" hidden="1" customHeight="1" x14ac:dyDescent="0.2">
      <c r="A25" s="16"/>
      <c r="B25" s="17"/>
      <c r="D25" s="246" t="s">
        <v>131</v>
      </c>
      <c r="F25" s="19"/>
      <c r="H25" s="100"/>
      <c r="I25" s="14" t="s">
        <v>34</v>
      </c>
      <c r="J25" s="23" t="s">
        <v>88</v>
      </c>
      <c r="K25" s="15" t="s">
        <v>109</v>
      </c>
      <c r="L25" s="121"/>
      <c r="M25" s="133"/>
      <c r="N25" s="254"/>
      <c r="O25" s="133"/>
      <c r="P25" s="254"/>
      <c r="Q25" s="133"/>
      <c r="R25" s="254"/>
      <c r="S25" s="133"/>
      <c r="T25" s="254"/>
      <c r="U25" s="133"/>
      <c r="V25" s="254"/>
      <c r="W25" s="133"/>
      <c r="X25" s="254"/>
      <c r="Y25" s="133"/>
      <c r="Z25" s="254"/>
      <c r="AA25" s="133"/>
      <c r="AB25" s="254"/>
      <c r="AC25" s="133"/>
      <c r="AD25" s="203"/>
      <c r="AE25" s="133"/>
      <c r="AF25" s="254"/>
      <c r="AG25" s="133"/>
      <c r="AH25" s="254"/>
      <c r="AI25" s="133"/>
      <c r="AJ25" s="278"/>
      <c r="AK25" s="149">
        <f t="shared" si="1"/>
        <v>0</v>
      </c>
      <c r="AL25" s="237"/>
    </row>
    <row r="26" spans="1:38" ht="15" hidden="1" customHeight="1" x14ac:dyDescent="0.2">
      <c r="A26" s="16"/>
      <c r="B26" s="17"/>
      <c r="D26" s="247"/>
      <c r="F26" s="19"/>
      <c r="H26" s="101"/>
      <c r="I26" s="14" t="s">
        <v>35</v>
      </c>
      <c r="J26" s="22" t="s">
        <v>70</v>
      </c>
      <c r="K26" s="15" t="s">
        <v>110</v>
      </c>
      <c r="L26" s="121"/>
      <c r="M26" s="133"/>
      <c r="N26" s="254"/>
      <c r="O26" s="133"/>
      <c r="P26" s="254"/>
      <c r="Q26" s="133"/>
      <c r="R26" s="254"/>
      <c r="S26" s="133"/>
      <c r="T26" s="254"/>
      <c r="U26" s="133"/>
      <c r="V26" s="254"/>
      <c r="W26" s="133"/>
      <c r="X26" s="254"/>
      <c r="Y26" s="133"/>
      <c r="Z26" s="254"/>
      <c r="AA26" s="133"/>
      <c r="AB26" s="254"/>
      <c r="AC26" s="133"/>
      <c r="AD26" s="203"/>
      <c r="AE26" s="133"/>
      <c r="AF26" s="254"/>
      <c r="AG26" s="133"/>
      <c r="AH26" s="254"/>
      <c r="AI26" s="133"/>
      <c r="AJ26" s="278"/>
      <c r="AK26" s="149">
        <f t="shared" si="1"/>
        <v>0</v>
      </c>
      <c r="AL26" s="237"/>
    </row>
    <row r="27" spans="1:38" ht="15" hidden="1" customHeight="1" x14ac:dyDescent="0.2">
      <c r="A27" s="16"/>
      <c r="B27" s="17"/>
      <c r="D27" s="18"/>
      <c r="F27" s="19"/>
      <c r="H27" s="101"/>
      <c r="I27" s="14" t="s">
        <v>36</v>
      </c>
      <c r="J27" s="22" t="s">
        <v>71</v>
      </c>
      <c r="K27" s="15" t="s">
        <v>125</v>
      </c>
      <c r="L27" s="121"/>
      <c r="M27" s="133"/>
      <c r="N27" s="254"/>
      <c r="O27" s="133"/>
      <c r="P27" s="254"/>
      <c r="Q27" s="133"/>
      <c r="R27" s="254"/>
      <c r="S27" s="133"/>
      <c r="T27" s="254"/>
      <c r="U27" s="133"/>
      <c r="V27" s="254"/>
      <c r="W27" s="133"/>
      <c r="X27" s="254"/>
      <c r="Y27" s="133"/>
      <c r="Z27" s="254"/>
      <c r="AA27" s="133"/>
      <c r="AB27" s="254"/>
      <c r="AC27" s="133"/>
      <c r="AD27" s="203"/>
      <c r="AE27" s="133"/>
      <c r="AF27" s="254"/>
      <c r="AG27" s="133"/>
      <c r="AH27" s="254"/>
      <c r="AI27" s="133"/>
      <c r="AJ27" s="278"/>
      <c r="AK27" s="149">
        <f t="shared" si="1"/>
        <v>0</v>
      </c>
      <c r="AL27" s="237"/>
    </row>
    <row r="28" spans="1:38" ht="15" hidden="1" customHeight="1" x14ac:dyDescent="0.2">
      <c r="A28" s="16"/>
      <c r="B28" s="17"/>
      <c r="D28" s="18"/>
      <c r="F28" s="19"/>
      <c r="H28" s="101"/>
      <c r="I28" s="14" t="s">
        <v>37</v>
      </c>
      <c r="J28" s="22" t="s">
        <v>72</v>
      </c>
      <c r="K28" s="15" t="s">
        <v>111</v>
      </c>
      <c r="L28" s="121"/>
      <c r="M28" s="133"/>
      <c r="N28" s="254"/>
      <c r="O28" s="133"/>
      <c r="P28" s="254"/>
      <c r="Q28" s="133"/>
      <c r="R28" s="254"/>
      <c r="S28" s="133"/>
      <c r="T28" s="254"/>
      <c r="U28" s="133"/>
      <c r="V28" s="254"/>
      <c r="W28" s="133"/>
      <c r="X28" s="254"/>
      <c r="Y28" s="133"/>
      <c r="Z28" s="254"/>
      <c r="AA28" s="133"/>
      <c r="AB28" s="254"/>
      <c r="AC28" s="133"/>
      <c r="AD28" s="203"/>
      <c r="AE28" s="133"/>
      <c r="AF28" s="254"/>
      <c r="AG28" s="133"/>
      <c r="AH28" s="254"/>
      <c r="AI28" s="133"/>
      <c r="AJ28" s="278"/>
      <c r="AK28" s="149">
        <f t="shared" si="1"/>
        <v>0</v>
      </c>
      <c r="AL28" s="237"/>
    </row>
    <row r="29" spans="1:38" ht="15" customHeight="1" x14ac:dyDescent="0.2">
      <c r="A29" s="16"/>
      <c r="B29" s="17"/>
      <c r="D29" s="18"/>
      <c r="F29" s="19"/>
      <c r="H29" s="100" t="s">
        <v>288</v>
      </c>
      <c r="I29" s="14" t="s">
        <v>28</v>
      </c>
      <c r="J29" s="22" t="s">
        <v>73</v>
      </c>
      <c r="K29" s="15" t="s">
        <v>186</v>
      </c>
      <c r="L29" s="121" t="s">
        <v>226</v>
      </c>
      <c r="M29" s="133"/>
      <c r="N29" s="254"/>
      <c r="O29" s="133"/>
      <c r="P29" s="254"/>
      <c r="Q29" s="133"/>
      <c r="R29" s="254"/>
      <c r="S29" s="133"/>
      <c r="T29" s="254"/>
      <c r="U29" s="133"/>
      <c r="V29" s="254"/>
      <c r="W29" s="133"/>
      <c r="X29" s="254"/>
      <c r="Y29" s="133"/>
      <c r="Z29" s="254"/>
      <c r="AA29" s="133"/>
      <c r="AB29" s="254"/>
      <c r="AC29" s="133"/>
      <c r="AD29" s="203"/>
      <c r="AE29" s="133"/>
      <c r="AF29" s="254"/>
      <c r="AG29" s="133"/>
      <c r="AH29" s="254"/>
      <c r="AI29" s="133"/>
      <c r="AJ29" s="278"/>
      <c r="AK29" s="149">
        <f t="shared" si="1"/>
        <v>0</v>
      </c>
      <c r="AL29" s="237"/>
    </row>
    <row r="30" spans="1:38" ht="15" hidden="1" customHeight="1" x14ac:dyDescent="0.2">
      <c r="A30" s="16"/>
      <c r="B30" s="17"/>
      <c r="D30" s="18"/>
      <c r="F30" s="19"/>
      <c r="H30" s="102"/>
      <c r="I30" s="14" t="s">
        <v>29</v>
      </c>
      <c r="J30" s="22" t="s">
        <v>163</v>
      </c>
      <c r="K30" s="15" t="s">
        <v>112</v>
      </c>
      <c r="L30" s="121"/>
      <c r="M30" s="133"/>
      <c r="N30" s="254"/>
      <c r="O30" s="133"/>
      <c r="P30" s="254"/>
      <c r="Q30" s="133"/>
      <c r="R30" s="254"/>
      <c r="S30" s="133"/>
      <c r="T30" s="254"/>
      <c r="U30" s="133"/>
      <c r="V30" s="254"/>
      <c r="W30" s="133"/>
      <c r="X30" s="254"/>
      <c r="Y30" s="133"/>
      <c r="Z30" s="254"/>
      <c r="AA30" s="133"/>
      <c r="AB30" s="254"/>
      <c r="AC30" s="133"/>
      <c r="AD30" s="203"/>
      <c r="AE30" s="133"/>
      <c r="AF30" s="254"/>
      <c r="AG30" s="133"/>
      <c r="AH30" s="254"/>
      <c r="AI30" s="133"/>
      <c r="AJ30" s="278"/>
      <c r="AK30" s="149">
        <f t="shared" si="1"/>
        <v>0</v>
      </c>
      <c r="AL30" s="237"/>
    </row>
    <row r="31" spans="1:38" ht="15" customHeight="1" thickBot="1" x14ac:dyDescent="0.25">
      <c r="A31" s="16"/>
      <c r="B31" s="17"/>
      <c r="D31" s="31" t="s">
        <v>157</v>
      </c>
      <c r="F31" s="19"/>
      <c r="H31" s="103" t="s">
        <v>289</v>
      </c>
      <c r="I31" s="14"/>
      <c r="J31" s="22"/>
      <c r="K31" s="76"/>
      <c r="L31" s="76"/>
      <c r="M31" s="133"/>
      <c r="N31" s="255"/>
      <c r="O31" s="133"/>
      <c r="P31" s="255"/>
      <c r="Q31" s="133"/>
      <c r="R31" s="255"/>
      <c r="S31" s="133"/>
      <c r="T31" s="255"/>
      <c r="U31" s="133"/>
      <c r="V31" s="255"/>
      <c r="W31" s="133"/>
      <c r="X31" s="255"/>
      <c r="Y31" s="133"/>
      <c r="Z31" s="255"/>
      <c r="AA31" s="133"/>
      <c r="AB31" s="255"/>
      <c r="AC31" s="133"/>
      <c r="AD31" s="204"/>
      <c r="AE31" s="133"/>
      <c r="AF31" s="255"/>
      <c r="AG31" s="133"/>
      <c r="AH31" s="255"/>
      <c r="AI31" s="133"/>
      <c r="AJ31" s="279"/>
      <c r="AK31" s="149">
        <f t="shared" si="1"/>
        <v>0</v>
      </c>
      <c r="AL31" s="238"/>
    </row>
    <row r="32" spans="1:38" ht="15" customHeight="1" thickBot="1" x14ac:dyDescent="0.25">
      <c r="A32" s="16"/>
      <c r="B32" s="17"/>
      <c r="D32" s="246" t="s">
        <v>131</v>
      </c>
      <c r="F32" s="19"/>
      <c r="I32" s="79"/>
      <c r="J32" s="2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41"/>
      <c r="AL32" s="142"/>
    </row>
    <row r="33" spans="1:38" ht="15" customHeight="1" x14ac:dyDescent="0.2">
      <c r="A33" s="16"/>
      <c r="B33" s="17"/>
      <c r="D33" s="247"/>
      <c r="F33" s="19"/>
      <c r="H33" s="104" t="s">
        <v>140</v>
      </c>
      <c r="I33" s="14" t="s">
        <v>38</v>
      </c>
      <c r="J33" s="15" t="s">
        <v>79</v>
      </c>
      <c r="K33" s="15" t="s">
        <v>124</v>
      </c>
      <c r="L33" s="15" t="s">
        <v>265</v>
      </c>
      <c r="M33" s="133">
        <v>149</v>
      </c>
      <c r="N33" s="202">
        <f>SUM(M33:M40)</f>
        <v>149</v>
      </c>
      <c r="O33" s="133"/>
      <c r="P33" s="202">
        <f>SUM(O33:O40)</f>
        <v>0</v>
      </c>
      <c r="Q33" s="133"/>
      <c r="R33" s="202">
        <f>SUM(Q33:Q40)</f>
        <v>0</v>
      </c>
      <c r="S33" s="133"/>
      <c r="T33" s="253"/>
      <c r="U33" s="133">
        <v>18.399999999999999</v>
      </c>
      <c r="V33" s="202">
        <f>SUM(U33:U40)</f>
        <v>18.399999999999999</v>
      </c>
      <c r="W33" s="133"/>
      <c r="X33" s="202">
        <f>SUM(W33:W40)</f>
        <v>130.80000000000001</v>
      </c>
      <c r="Y33" s="133">
        <v>16.100000000000001</v>
      </c>
      <c r="Z33" s="202">
        <f>SUM(Y33:Y40)</f>
        <v>16.100000000000001</v>
      </c>
      <c r="AA33" s="133"/>
      <c r="AB33" s="202">
        <f>SUM(AA33:AA40)</f>
        <v>0</v>
      </c>
      <c r="AC33" s="133"/>
      <c r="AD33" s="202">
        <f>SUM(AC33:AC40)</f>
        <v>9.4</v>
      </c>
      <c r="AE33" s="133"/>
      <c r="AF33" s="202">
        <f>SUM(AE33:AE40)</f>
        <v>18.8</v>
      </c>
      <c r="AG33" s="133">
        <v>7.6</v>
      </c>
      <c r="AH33" s="202">
        <f>SUM(AG33:AG40)</f>
        <v>38.5</v>
      </c>
      <c r="AI33" s="133">
        <v>47.1</v>
      </c>
      <c r="AJ33" s="220">
        <f>SUM(AI33:AI40)</f>
        <v>120</v>
      </c>
      <c r="AK33" s="150">
        <f>M33+O33+Q33+S33+U33+W33+Y33+AA33+AC33+AE33+AG33+AI33</f>
        <v>238.2</v>
      </c>
      <c r="AL33" s="205">
        <f>SUM(AK33:AK40)</f>
        <v>501.00000000000006</v>
      </c>
    </row>
    <row r="34" spans="1:38" ht="15" customHeight="1" x14ac:dyDescent="0.2">
      <c r="A34" s="16"/>
      <c r="B34" s="17"/>
      <c r="D34" s="18"/>
      <c r="F34" s="26" t="s">
        <v>153</v>
      </c>
      <c r="H34" s="105" t="s">
        <v>1</v>
      </c>
      <c r="I34" s="14" t="s">
        <v>39</v>
      </c>
      <c r="J34" s="15" t="s">
        <v>200</v>
      </c>
      <c r="K34" s="15" t="s">
        <v>190</v>
      </c>
      <c r="L34" s="15" t="s">
        <v>80</v>
      </c>
      <c r="M34" s="133"/>
      <c r="N34" s="203"/>
      <c r="O34" s="133"/>
      <c r="P34" s="203"/>
      <c r="Q34" s="133"/>
      <c r="R34" s="203"/>
      <c r="S34" s="133"/>
      <c r="T34" s="254"/>
      <c r="U34" s="133"/>
      <c r="V34" s="203"/>
      <c r="W34" s="133">
        <v>130.80000000000001</v>
      </c>
      <c r="X34" s="203"/>
      <c r="Y34" s="133"/>
      <c r="Z34" s="203"/>
      <c r="AA34" s="133"/>
      <c r="AB34" s="203"/>
      <c r="AC34" s="133">
        <v>9.4</v>
      </c>
      <c r="AD34" s="203"/>
      <c r="AE34" s="133">
        <v>18.8</v>
      </c>
      <c r="AF34" s="203"/>
      <c r="AG34" s="133">
        <v>30.9</v>
      </c>
      <c r="AH34" s="203"/>
      <c r="AI34" s="133">
        <v>72.900000000000006</v>
      </c>
      <c r="AJ34" s="275"/>
      <c r="AK34" s="150">
        <f t="shared" ref="AK34:AK40" si="2">M34+O34+Q34+S34+U34+W34+Y34+AA34+AC34+AE34+AG34+AI34</f>
        <v>262.80000000000007</v>
      </c>
      <c r="AL34" s="206"/>
    </row>
    <row r="35" spans="1:38" ht="15" customHeight="1" x14ac:dyDescent="0.2">
      <c r="A35" s="16"/>
      <c r="B35" s="17"/>
      <c r="D35" s="18"/>
      <c r="F35" s="28" t="s">
        <v>132</v>
      </c>
      <c r="H35" s="106"/>
      <c r="I35" s="14" t="s">
        <v>40</v>
      </c>
      <c r="J35" s="25" t="s">
        <v>193</v>
      </c>
      <c r="K35" s="15" t="s">
        <v>82</v>
      </c>
      <c r="L35" s="15" t="s">
        <v>81</v>
      </c>
      <c r="M35" s="133"/>
      <c r="N35" s="203"/>
      <c r="O35" s="133"/>
      <c r="P35" s="203"/>
      <c r="Q35" s="133"/>
      <c r="R35" s="203"/>
      <c r="S35" s="133"/>
      <c r="T35" s="254"/>
      <c r="U35" s="133"/>
      <c r="V35" s="203"/>
      <c r="W35" s="133"/>
      <c r="X35" s="203"/>
      <c r="Y35" s="133"/>
      <c r="Z35" s="203"/>
      <c r="AA35" s="133"/>
      <c r="AB35" s="203"/>
      <c r="AC35" s="133"/>
      <c r="AD35" s="203"/>
      <c r="AE35" s="133"/>
      <c r="AF35" s="203"/>
      <c r="AG35" s="133"/>
      <c r="AH35" s="203"/>
      <c r="AI35" s="133"/>
      <c r="AJ35" s="275"/>
      <c r="AK35" s="150">
        <f t="shared" si="2"/>
        <v>0</v>
      </c>
      <c r="AL35" s="206"/>
    </row>
    <row r="36" spans="1:38" ht="15" customHeight="1" x14ac:dyDescent="0.2">
      <c r="A36" s="241" t="s">
        <v>61</v>
      </c>
      <c r="B36" s="17"/>
      <c r="D36" s="18"/>
      <c r="F36" s="19"/>
      <c r="H36" s="106"/>
      <c r="I36" s="14" t="s">
        <v>41</v>
      </c>
      <c r="J36" s="25" t="s">
        <v>194</v>
      </c>
      <c r="K36" s="15" t="s">
        <v>254</v>
      </c>
      <c r="L36" s="15" t="s">
        <v>245</v>
      </c>
      <c r="M36" s="133"/>
      <c r="N36" s="203"/>
      <c r="O36" s="133"/>
      <c r="P36" s="203"/>
      <c r="Q36" s="133"/>
      <c r="R36" s="203"/>
      <c r="S36" s="133"/>
      <c r="T36" s="254"/>
      <c r="U36" s="133"/>
      <c r="V36" s="203"/>
      <c r="W36" s="133"/>
      <c r="X36" s="203"/>
      <c r="Y36" s="133"/>
      <c r="Z36" s="203"/>
      <c r="AA36" s="133"/>
      <c r="AB36" s="203"/>
      <c r="AC36" s="133"/>
      <c r="AD36" s="203"/>
      <c r="AE36" s="133"/>
      <c r="AF36" s="203"/>
      <c r="AG36" s="133"/>
      <c r="AH36" s="203"/>
      <c r="AI36" s="133"/>
      <c r="AJ36" s="275"/>
      <c r="AK36" s="150">
        <f t="shared" si="2"/>
        <v>0</v>
      </c>
      <c r="AL36" s="206"/>
    </row>
    <row r="37" spans="1:38" ht="15" customHeight="1" x14ac:dyDescent="0.2">
      <c r="A37" s="242"/>
      <c r="B37" s="27"/>
      <c r="D37" s="18"/>
      <c r="F37" s="19"/>
      <c r="H37" s="106"/>
      <c r="I37" s="14" t="s">
        <v>42</v>
      </c>
      <c r="J37" s="15" t="s">
        <v>164</v>
      </c>
      <c r="K37" s="15" t="s">
        <v>255</v>
      </c>
      <c r="L37" s="15" t="s">
        <v>227</v>
      </c>
      <c r="M37" s="133"/>
      <c r="N37" s="203"/>
      <c r="O37" s="133"/>
      <c r="P37" s="203"/>
      <c r="Q37" s="133"/>
      <c r="R37" s="203"/>
      <c r="S37" s="133"/>
      <c r="T37" s="254"/>
      <c r="U37" s="133"/>
      <c r="V37" s="203"/>
      <c r="W37" s="133"/>
      <c r="X37" s="203"/>
      <c r="Y37" s="133"/>
      <c r="Z37" s="203"/>
      <c r="AA37" s="133"/>
      <c r="AB37" s="203"/>
      <c r="AC37" s="133"/>
      <c r="AD37" s="203"/>
      <c r="AE37" s="133"/>
      <c r="AF37" s="203"/>
      <c r="AG37" s="133"/>
      <c r="AH37" s="203"/>
      <c r="AI37" s="133"/>
      <c r="AJ37" s="275"/>
      <c r="AK37" s="150">
        <f t="shared" si="2"/>
        <v>0</v>
      </c>
      <c r="AL37" s="206"/>
    </row>
    <row r="38" spans="1:38" ht="15" hidden="1" customHeight="1" x14ac:dyDescent="0.2">
      <c r="A38" s="16"/>
      <c r="B38" s="17"/>
      <c r="D38" s="18"/>
      <c r="F38" s="19"/>
      <c r="H38" s="106"/>
      <c r="I38" s="14" t="s">
        <v>43</v>
      </c>
      <c r="J38" s="15" t="s">
        <v>165</v>
      </c>
      <c r="K38" s="29" t="s">
        <v>195</v>
      </c>
      <c r="L38" s="15" t="s">
        <v>61</v>
      </c>
      <c r="M38" s="133"/>
      <c r="N38" s="203"/>
      <c r="O38" s="133"/>
      <c r="P38" s="203"/>
      <c r="Q38" s="133"/>
      <c r="R38" s="203"/>
      <c r="S38" s="133"/>
      <c r="T38" s="254"/>
      <c r="U38" s="133"/>
      <c r="V38" s="203"/>
      <c r="W38" s="133"/>
      <c r="X38" s="203"/>
      <c r="Y38" s="133"/>
      <c r="Z38" s="203"/>
      <c r="AA38" s="133"/>
      <c r="AB38" s="203"/>
      <c r="AC38" s="133"/>
      <c r="AD38" s="203"/>
      <c r="AE38" s="133"/>
      <c r="AF38" s="203"/>
      <c r="AG38" s="133"/>
      <c r="AH38" s="203"/>
      <c r="AI38" s="133"/>
      <c r="AJ38" s="275"/>
      <c r="AK38" s="150">
        <f t="shared" si="2"/>
        <v>0</v>
      </c>
      <c r="AL38" s="206"/>
    </row>
    <row r="39" spans="1:38" ht="15" customHeight="1" x14ac:dyDescent="0.2">
      <c r="A39" s="16"/>
      <c r="B39" s="17"/>
      <c r="D39" s="18"/>
      <c r="F39" s="19"/>
      <c r="H39" s="106"/>
      <c r="I39" s="30" t="s">
        <v>61</v>
      </c>
      <c r="J39" s="21" t="s">
        <v>61</v>
      </c>
      <c r="K39" s="29"/>
      <c r="L39" s="15"/>
      <c r="M39" s="133"/>
      <c r="N39" s="203"/>
      <c r="O39" s="133"/>
      <c r="P39" s="203"/>
      <c r="Q39" s="133"/>
      <c r="R39" s="203"/>
      <c r="S39" s="133"/>
      <c r="T39" s="254"/>
      <c r="U39" s="133"/>
      <c r="V39" s="203"/>
      <c r="W39" s="133"/>
      <c r="X39" s="203"/>
      <c r="Y39" s="133"/>
      <c r="Z39" s="203"/>
      <c r="AA39" s="133"/>
      <c r="AB39" s="203"/>
      <c r="AC39" s="133"/>
      <c r="AD39" s="203"/>
      <c r="AE39" s="133"/>
      <c r="AF39" s="203"/>
      <c r="AG39" s="133"/>
      <c r="AH39" s="203"/>
      <c r="AI39" s="133"/>
      <c r="AJ39" s="275"/>
      <c r="AK39" s="150">
        <f t="shared" si="2"/>
        <v>0</v>
      </c>
      <c r="AL39" s="206"/>
    </row>
    <row r="40" spans="1:38" ht="15" customHeight="1" thickBot="1" x14ac:dyDescent="0.25">
      <c r="A40" s="16"/>
      <c r="B40" s="17"/>
      <c r="D40" s="18"/>
      <c r="F40" s="19"/>
      <c r="H40" s="107"/>
      <c r="I40" s="14" t="s">
        <v>191</v>
      </c>
      <c r="J40" s="15" t="s">
        <v>192</v>
      </c>
      <c r="K40" s="15" t="s">
        <v>61</v>
      </c>
      <c r="L40" s="15"/>
      <c r="M40" s="133"/>
      <c r="N40" s="204"/>
      <c r="O40" s="133"/>
      <c r="P40" s="204"/>
      <c r="Q40" s="133"/>
      <c r="R40" s="204"/>
      <c r="S40" s="133"/>
      <c r="T40" s="255"/>
      <c r="U40" s="133"/>
      <c r="V40" s="204"/>
      <c r="W40" s="133"/>
      <c r="X40" s="204"/>
      <c r="Y40" s="133"/>
      <c r="Z40" s="204"/>
      <c r="AA40" s="133"/>
      <c r="AB40" s="204"/>
      <c r="AC40" s="133"/>
      <c r="AD40" s="204"/>
      <c r="AE40" s="133"/>
      <c r="AF40" s="204"/>
      <c r="AG40" s="133"/>
      <c r="AH40" s="204"/>
      <c r="AI40" s="133"/>
      <c r="AJ40" s="222"/>
      <c r="AK40" s="150">
        <f t="shared" si="2"/>
        <v>0</v>
      </c>
      <c r="AL40" s="207"/>
    </row>
    <row r="41" spans="1:38" ht="15" customHeight="1" thickBot="1" x14ac:dyDescent="0.25">
      <c r="A41" s="16"/>
      <c r="B41" s="17"/>
      <c r="D41" s="18"/>
      <c r="F41" s="19"/>
      <c r="I41" s="79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41"/>
      <c r="AL41" s="142"/>
    </row>
    <row r="42" spans="1:38" ht="15" hidden="1" customHeight="1" x14ac:dyDescent="0.2">
      <c r="A42" s="16"/>
      <c r="B42" s="17"/>
      <c r="D42" s="18"/>
      <c r="F42" s="19"/>
      <c r="H42" s="13"/>
      <c r="I42" s="14" t="s">
        <v>44</v>
      </c>
      <c r="J42" s="15" t="s">
        <v>113</v>
      </c>
      <c r="K42" s="15" t="s">
        <v>256</v>
      </c>
      <c r="L42" s="15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41"/>
      <c r="AL42" s="142"/>
    </row>
    <row r="43" spans="1:38" ht="15" customHeight="1" x14ac:dyDescent="0.2">
      <c r="A43" s="16"/>
      <c r="B43" s="17"/>
      <c r="D43" s="18"/>
      <c r="F43" s="19"/>
      <c r="H43" s="108" t="s">
        <v>141</v>
      </c>
      <c r="I43" s="14" t="s">
        <v>45</v>
      </c>
      <c r="J43" s="15" t="s">
        <v>114</v>
      </c>
      <c r="K43" s="15" t="s">
        <v>257</v>
      </c>
      <c r="L43" s="15" t="s">
        <v>91</v>
      </c>
      <c r="M43" s="133"/>
      <c r="N43" s="202">
        <f>SUM(M43:M50)</f>
        <v>0</v>
      </c>
      <c r="O43" s="133"/>
      <c r="P43" s="202">
        <f>SUM(O43:O50)</f>
        <v>0</v>
      </c>
      <c r="Q43" s="133"/>
      <c r="R43" s="202">
        <f>SUM(Q43:Q50)</f>
        <v>0</v>
      </c>
      <c r="S43" s="133"/>
      <c r="T43" s="202">
        <f>SUM(S43:S50)</f>
        <v>0</v>
      </c>
      <c r="U43" s="133"/>
      <c r="V43" s="202">
        <f>SUM(U43:U50)</f>
        <v>918.2</v>
      </c>
      <c r="W43" s="133"/>
      <c r="X43" s="253">
        <f>SUM(W43:W50)</f>
        <v>0</v>
      </c>
      <c r="Y43" s="133"/>
      <c r="Z43" s="253">
        <f>SUM(Y43:Y50)</f>
        <v>0</v>
      </c>
      <c r="AA43" s="133"/>
      <c r="AB43" s="253">
        <f>SUM(AA43:AA50)</f>
        <v>0</v>
      </c>
      <c r="AC43" s="133"/>
      <c r="AD43" s="253">
        <f>SUM(AC43:AC50)</f>
        <v>0</v>
      </c>
      <c r="AE43" s="133"/>
      <c r="AF43" s="253">
        <f>SUM(AE43:AE50)</f>
        <v>0</v>
      </c>
      <c r="AG43" s="133"/>
      <c r="AH43" s="253">
        <f>SUM(AG43:AG50)</f>
        <v>0</v>
      </c>
      <c r="AI43" s="133"/>
      <c r="AJ43" s="277">
        <f>SUM(AI43:AI50)</f>
        <v>0</v>
      </c>
      <c r="AK43" s="151">
        <f t="shared" ref="AK43:AK50" si="3">M43+O43+Q43+S43+U43+W43+Y43+AA43+AC43+AE43+AG43+AI43</f>
        <v>0</v>
      </c>
      <c r="AL43" s="208">
        <f>SUM(AK43:AK50)</f>
        <v>918.2</v>
      </c>
    </row>
    <row r="44" spans="1:38" ht="15" hidden="1" customHeight="1" x14ac:dyDescent="0.2">
      <c r="A44" s="16"/>
      <c r="B44" s="17"/>
      <c r="D44" s="31"/>
      <c r="F44" s="19"/>
      <c r="H44" s="109"/>
      <c r="I44" s="14" t="s">
        <v>46</v>
      </c>
      <c r="J44" s="15" t="s">
        <v>115</v>
      </c>
      <c r="K44" s="15" t="s">
        <v>116</v>
      </c>
      <c r="L44" s="15" t="s">
        <v>92</v>
      </c>
      <c r="M44" s="133"/>
      <c r="N44" s="203"/>
      <c r="O44" s="133"/>
      <c r="P44" s="203"/>
      <c r="Q44" s="133"/>
      <c r="R44" s="203"/>
      <c r="S44" s="133"/>
      <c r="T44" s="203"/>
      <c r="U44" s="133"/>
      <c r="V44" s="203"/>
      <c r="W44" s="133"/>
      <c r="X44" s="254"/>
      <c r="Y44" s="133"/>
      <c r="Z44" s="254"/>
      <c r="AA44" s="133"/>
      <c r="AB44" s="254"/>
      <c r="AC44" s="133"/>
      <c r="AD44" s="254"/>
      <c r="AE44" s="133"/>
      <c r="AF44" s="254"/>
      <c r="AG44" s="133"/>
      <c r="AH44" s="254"/>
      <c r="AI44" s="133"/>
      <c r="AJ44" s="278"/>
      <c r="AK44" s="152">
        <f t="shared" si="3"/>
        <v>0</v>
      </c>
      <c r="AL44" s="209"/>
    </row>
    <row r="45" spans="1:38" ht="15" customHeight="1" x14ac:dyDescent="0.2">
      <c r="A45" s="123" t="s">
        <v>156</v>
      </c>
      <c r="B45" s="124"/>
      <c r="D45" s="246"/>
      <c r="F45" s="19"/>
      <c r="H45" s="109" t="s">
        <v>2</v>
      </c>
      <c r="I45" s="14" t="s">
        <v>47</v>
      </c>
      <c r="J45" s="15" t="s">
        <v>196</v>
      </c>
      <c r="K45" s="15" t="s">
        <v>223</v>
      </c>
      <c r="L45" s="15" t="s">
        <v>266</v>
      </c>
      <c r="M45" s="133"/>
      <c r="N45" s="203"/>
      <c r="O45" s="133"/>
      <c r="P45" s="203"/>
      <c r="Q45" s="133"/>
      <c r="R45" s="203"/>
      <c r="S45" s="133"/>
      <c r="T45" s="203"/>
      <c r="U45" s="133"/>
      <c r="V45" s="203"/>
      <c r="W45" s="133"/>
      <c r="X45" s="254"/>
      <c r="Y45" s="133"/>
      <c r="Z45" s="254"/>
      <c r="AA45" s="133"/>
      <c r="AB45" s="254"/>
      <c r="AC45" s="133"/>
      <c r="AD45" s="254"/>
      <c r="AE45" s="133"/>
      <c r="AF45" s="254"/>
      <c r="AG45" s="133"/>
      <c r="AH45" s="254"/>
      <c r="AI45" s="133"/>
      <c r="AJ45" s="278"/>
      <c r="AK45" s="152">
        <f t="shared" si="3"/>
        <v>0</v>
      </c>
      <c r="AL45" s="209"/>
    </row>
    <row r="46" spans="1:38" ht="15" customHeight="1" x14ac:dyDescent="0.2">
      <c r="A46" s="241" t="s">
        <v>135</v>
      </c>
      <c r="B46" s="262"/>
      <c r="D46" s="247"/>
      <c r="F46" s="19"/>
      <c r="H46" s="110" t="s">
        <v>280</v>
      </c>
      <c r="I46" s="14" t="s">
        <v>48</v>
      </c>
      <c r="J46" s="15" t="s">
        <v>197</v>
      </c>
      <c r="K46" s="15" t="s">
        <v>123</v>
      </c>
      <c r="L46" s="15" t="s">
        <v>228</v>
      </c>
      <c r="M46" s="133"/>
      <c r="N46" s="203"/>
      <c r="O46" s="133"/>
      <c r="P46" s="203"/>
      <c r="Q46" s="133"/>
      <c r="R46" s="203"/>
      <c r="S46" s="133"/>
      <c r="T46" s="203"/>
      <c r="U46" s="133"/>
      <c r="V46" s="203"/>
      <c r="W46" s="133"/>
      <c r="X46" s="254"/>
      <c r="Y46" s="133"/>
      <c r="Z46" s="254"/>
      <c r="AA46" s="133"/>
      <c r="AB46" s="254"/>
      <c r="AC46" s="133"/>
      <c r="AD46" s="254"/>
      <c r="AE46" s="133"/>
      <c r="AF46" s="254"/>
      <c r="AG46" s="133"/>
      <c r="AH46" s="254"/>
      <c r="AI46" s="133"/>
      <c r="AJ46" s="278"/>
      <c r="AK46" s="151">
        <f t="shared" si="3"/>
        <v>0</v>
      </c>
      <c r="AL46" s="209"/>
    </row>
    <row r="47" spans="1:38" ht="15" customHeight="1" x14ac:dyDescent="0.2">
      <c r="A47" s="263"/>
      <c r="B47" s="262"/>
      <c r="D47" s="32"/>
      <c r="F47" s="19"/>
      <c r="H47" s="111"/>
      <c r="I47" s="264" t="s">
        <v>49</v>
      </c>
      <c r="J47" s="269" t="s">
        <v>290</v>
      </c>
      <c r="K47" s="256" t="s">
        <v>198</v>
      </c>
      <c r="L47" s="256" t="s">
        <v>281</v>
      </c>
      <c r="M47" s="133"/>
      <c r="N47" s="203"/>
      <c r="O47" s="133"/>
      <c r="P47" s="203"/>
      <c r="Q47" s="133"/>
      <c r="R47" s="203"/>
      <c r="S47" s="133"/>
      <c r="T47" s="203"/>
      <c r="U47" s="133">
        <v>918.2</v>
      </c>
      <c r="V47" s="203"/>
      <c r="W47" s="133"/>
      <c r="X47" s="254"/>
      <c r="Y47" s="133"/>
      <c r="Z47" s="254"/>
      <c r="AA47" s="133"/>
      <c r="AB47" s="254"/>
      <c r="AC47" s="133"/>
      <c r="AD47" s="254"/>
      <c r="AE47" s="133"/>
      <c r="AF47" s="254"/>
      <c r="AG47" s="133"/>
      <c r="AH47" s="254"/>
      <c r="AI47" s="133"/>
      <c r="AJ47" s="278"/>
      <c r="AK47" s="152">
        <f t="shared" si="3"/>
        <v>918.2</v>
      </c>
      <c r="AL47" s="209"/>
    </row>
    <row r="48" spans="1:38" ht="15" hidden="1" customHeight="1" x14ac:dyDescent="0.2">
      <c r="A48" s="84"/>
      <c r="B48" s="83"/>
      <c r="D48" s="32"/>
      <c r="F48" s="19"/>
      <c r="H48" s="111"/>
      <c r="I48" s="268"/>
      <c r="J48" s="270"/>
      <c r="K48" s="270"/>
      <c r="L48" s="272"/>
      <c r="M48" s="133"/>
      <c r="N48" s="203"/>
      <c r="O48" s="133"/>
      <c r="P48" s="203"/>
      <c r="Q48" s="133"/>
      <c r="R48" s="203"/>
      <c r="S48" s="133"/>
      <c r="T48" s="203"/>
      <c r="U48" s="133"/>
      <c r="V48" s="203"/>
      <c r="W48" s="133"/>
      <c r="X48" s="254"/>
      <c r="Y48" s="133"/>
      <c r="Z48" s="254"/>
      <c r="AA48" s="133"/>
      <c r="AB48" s="254"/>
      <c r="AC48" s="133"/>
      <c r="AD48" s="254"/>
      <c r="AE48" s="133"/>
      <c r="AF48" s="254"/>
      <c r="AG48" s="133"/>
      <c r="AH48" s="254"/>
      <c r="AI48" s="133"/>
      <c r="AJ48" s="278"/>
      <c r="AK48" s="152">
        <f t="shared" si="3"/>
        <v>0</v>
      </c>
      <c r="AL48" s="209"/>
    </row>
    <row r="49" spans="1:38" ht="15" hidden="1" customHeight="1" x14ac:dyDescent="0.2">
      <c r="A49" s="16"/>
      <c r="B49" s="17"/>
      <c r="D49" s="18"/>
      <c r="F49" s="19"/>
      <c r="H49" s="111"/>
      <c r="I49" s="14" t="s">
        <v>50</v>
      </c>
      <c r="J49" s="15" t="s">
        <v>83</v>
      </c>
      <c r="K49" s="15" t="s">
        <v>87</v>
      </c>
      <c r="L49" s="15" t="s">
        <v>229</v>
      </c>
      <c r="M49" s="133"/>
      <c r="N49" s="203"/>
      <c r="O49" s="133"/>
      <c r="P49" s="203"/>
      <c r="Q49" s="133"/>
      <c r="R49" s="203"/>
      <c r="S49" s="133"/>
      <c r="T49" s="203"/>
      <c r="U49" s="133"/>
      <c r="V49" s="203"/>
      <c r="W49" s="133"/>
      <c r="X49" s="254"/>
      <c r="Y49" s="133"/>
      <c r="Z49" s="254"/>
      <c r="AA49" s="133"/>
      <c r="AB49" s="254"/>
      <c r="AC49" s="133"/>
      <c r="AD49" s="254"/>
      <c r="AE49" s="133"/>
      <c r="AF49" s="254"/>
      <c r="AG49" s="133"/>
      <c r="AH49" s="254"/>
      <c r="AI49" s="133"/>
      <c r="AJ49" s="278"/>
      <c r="AK49" s="152">
        <f t="shared" si="3"/>
        <v>0</v>
      </c>
      <c r="AL49" s="209"/>
    </row>
    <row r="50" spans="1:38" ht="15" customHeight="1" thickBot="1" x14ac:dyDescent="0.25">
      <c r="A50" s="16"/>
      <c r="B50" s="17"/>
      <c r="D50" s="18"/>
      <c r="F50" s="19"/>
      <c r="H50" s="112"/>
      <c r="I50" s="14" t="s">
        <v>51</v>
      </c>
      <c r="J50" s="15" t="s">
        <v>199</v>
      </c>
      <c r="K50" s="15" t="s">
        <v>86</v>
      </c>
      <c r="L50" s="15" t="s">
        <v>267</v>
      </c>
      <c r="M50" s="133"/>
      <c r="N50" s="204"/>
      <c r="O50" s="133"/>
      <c r="P50" s="204"/>
      <c r="Q50" s="133"/>
      <c r="R50" s="204"/>
      <c r="S50" s="133"/>
      <c r="T50" s="204"/>
      <c r="U50" s="133"/>
      <c r="V50" s="204"/>
      <c r="W50" s="133"/>
      <c r="X50" s="255"/>
      <c r="Y50" s="133"/>
      <c r="Z50" s="255"/>
      <c r="AA50" s="133"/>
      <c r="AB50" s="255"/>
      <c r="AC50" s="133"/>
      <c r="AD50" s="255"/>
      <c r="AE50" s="133"/>
      <c r="AF50" s="255"/>
      <c r="AG50" s="133"/>
      <c r="AH50" s="255"/>
      <c r="AI50" s="133"/>
      <c r="AJ50" s="279"/>
      <c r="AK50" s="152">
        <f t="shared" si="3"/>
        <v>0</v>
      </c>
      <c r="AL50" s="210"/>
    </row>
    <row r="51" spans="1:38" ht="15" hidden="1" customHeight="1" x14ac:dyDescent="0.2">
      <c r="A51" s="16"/>
      <c r="B51" s="17"/>
      <c r="D51" s="18"/>
      <c r="F51" s="19"/>
      <c r="H51" s="20"/>
      <c r="I51" s="14" t="s">
        <v>64</v>
      </c>
      <c r="J51" s="15" t="s">
        <v>84</v>
      </c>
      <c r="K51" s="29" t="s">
        <v>122</v>
      </c>
      <c r="L51" s="15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41"/>
      <c r="AL51" s="142"/>
    </row>
    <row r="52" spans="1:38" ht="15" customHeight="1" thickBot="1" x14ac:dyDescent="0.25">
      <c r="A52" s="16"/>
      <c r="B52" s="17"/>
      <c r="D52" s="18"/>
      <c r="F52" s="19"/>
      <c r="I52" s="79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41"/>
      <c r="AL52" s="142"/>
    </row>
    <row r="53" spans="1:38" ht="15" customHeight="1" x14ac:dyDescent="0.2">
      <c r="A53" s="16"/>
      <c r="B53" s="17"/>
      <c r="D53" s="18"/>
      <c r="F53" s="19"/>
      <c r="H53" s="113" t="s">
        <v>142</v>
      </c>
      <c r="I53" s="14" t="s">
        <v>52</v>
      </c>
      <c r="J53" s="15" t="s">
        <v>117</v>
      </c>
      <c r="K53" s="15" t="s">
        <v>121</v>
      </c>
      <c r="L53" s="15" t="s">
        <v>251</v>
      </c>
      <c r="M53" s="133"/>
      <c r="N53" s="253"/>
      <c r="O53" s="133"/>
      <c r="P53" s="253"/>
      <c r="Q53" s="133"/>
      <c r="R53" s="253"/>
      <c r="S53" s="133"/>
      <c r="T53" s="253"/>
      <c r="U53" s="133"/>
      <c r="V53" s="253"/>
      <c r="W53" s="133"/>
      <c r="X53" s="253"/>
      <c r="Y53" s="133"/>
      <c r="Z53" s="253"/>
      <c r="AA53" s="133"/>
      <c r="AB53" s="253"/>
      <c r="AC53" s="133"/>
      <c r="AD53" s="253"/>
      <c r="AE53" s="133"/>
      <c r="AF53" s="253"/>
      <c r="AG53" s="133"/>
      <c r="AH53" s="253"/>
      <c r="AI53" s="133"/>
      <c r="AJ53" s="277"/>
      <c r="AK53" s="153">
        <f t="shared" ref="AK53:AK61" si="4">M53+O53+Q53+S53+U53+W53+Y53+AA53+AC53+AE53+AG53+AI53</f>
        <v>0</v>
      </c>
      <c r="AL53" s="211"/>
    </row>
    <row r="54" spans="1:38" ht="15" hidden="1" customHeight="1" x14ac:dyDescent="0.2">
      <c r="A54" s="16"/>
      <c r="B54" s="17"/>
      <c r="D54" s="18"/>
      <c r="F54" s="19"/>
      <c r="H54" s="114"/>
      <c r="I54" s="14" t="s">
        <v>53</v>
      </c>
      <c r="J54" s="15" t="s">
        <v>201</v>
      </c>
      <c r="K54" s="15" t="s">
        <v>120</v>
      </c>
      <c r="L54" s="15"/>
      <c r="M54" s="133"/>
      <c r="N54" s="254"/>
      <c r="O54" s="133"/>
      <c r="P54" s="254"/>
      <c r="Q54" s="133"/>
      <c r="R54" s="254"/>
      <c r="S54" s="133"/>
      <c r="T54" s="254"/>
      <c r="U54" s="133"/>
      <c r="V54" s="254"/>
      <c r="W54" s="133"/>
      <c r="X54" s="254"/>
      <c r="Y54" s="133"/>
      <c r="Z54" s="254"/>
      <c r="AA54" s="133"/>
      <c r="AB54" s="254"/>
      <c r="AC54" s="133"/>
      <c r="AD54" s="254"/>
      <c r="AE54" s="133"/>
      <c r="AF54" s="254"/>
      <c r="AG54" s="133"/>
      <c r="AH54" s="254"/>
      <c r="AI54" s="133"/>
      <c r="AJ54" s="278"/>
      <c r="AK54" s="153">
        <f t="shared" si="4"/>
        <v>0</v>
      </c>
      <c r="AL54" s="212"/>
    </row>
    <row r="55" spans="1:38" ht="15" hidden="1" customHeight="1" x14ac:dyDescent="0.2">
      <c r="A55" s="16"/>
      <c r="B55" s="17"/>
      <c r="D55" s="18"/>
      <c r="F55" s="19"/>
      <c r="H55" s="115"/>
      <c r="I55" s="14" t="s">
        <v>54</v>
      </c>
      <c r="J55" s="15" t="s">
        <v>118</v>
      </c>
      <c r="K55" s="15" t="s">
        <v>258</v>
      </c>
      <c r="L55" s="15"/>
      <c r="M55" s="133"/>
      <c r="N55" s="254"/>
      <c r="O55" s="133"/>
      <c r="P55" s="254"/>
      <c r="Q55" s="133"/>
      <c r="R55" s="254"/>
      <c r="S55" s="133"/>
      <c r="T55" s="254"/>
      <c r="U55" s="133"/>
      <c r="V55" s="254"/>
      <c r="W55" s="133"/>
      <c r="X55" s="254"/>
      <c r="Y55" s="133"/>
      <c r="Z55" s="254"/>
      <c r="AA55" s="133"/>
      <c r="AB55" s="254"/>
      <c r="AC55" s="133"/>
      <c r="AD55" s="254"/>
      <c r="AE55" s="133"/>
      <c r="AF55" s="254"/>
      <c r="AG55" s="133"/>
      <c r="AH55" s="254"/>
      <c r="AI55" s="133"/>
      <c r="AJ55" s="278"/>
      <c r="AK55" s="153">
        <f t="shared" si="4"/>
        <v>0</v>
      </c>
      <c r="AL55" s="212"/>
    </row>
    <row r="56" spans="1:38" ht="15" hidden="1" customHeight="1" x14ac:dyDescent="0.2">
      <c r="A56" s="16"/>
      <c r="B56" s="17"/>
      <c r="D56" s="18"/>
      <c r="F56" s="19"/>
      <c r="H56" s="115"/>
      <c r="I56" s="14" t="s">
        <v>55</v>
      </c>
      <c r="J56" s="15" t="s">
        <v>202</v>
      </c>
      <c r="K56" s="15" t="s">
        <v>203</v>
      </c>
      <c r="L56" s="15"/>
      <c r="M56" s="133"/>
      <c r="N56" s="254"/>
      <c r="O56" s="133"/>
      <c r="P56" s="254"/>
      <c r="Q56" s="133"/>
      <c r="R56" s="254"/>
      <c r="S56" s="133"/>
      <c r="T56" s="254"/>
      <c r="U56" s="133"/>
      <c r="V56" s="254"/>
      <c r="W56" s="133"/>
      <c r="X56" s="254"/>
      <c r="Y56" s="133"/>
      <c r="Z56" s="254"/>
      <c r="AA56" s="133"/>
      <c r="AB56" s="254"/>
      <c r="AC56" s="133"/>
      <c r="AD56" s="254"/>
      <c r="AE56" s="133"/>
      <c r="AF56" s="254"/>
      <c r="AG56" s="133"/>
      <c r="AH56" s="254"/>
      <c r="AI56" s="133"/>
      <c r="AJ56" s="278"/>
      <c r="AK56" s="153">
        <f t="shared" si="4"/>
        <v>0</v>
      </c>
      <c r="AL56" s="212"/>
    </row>
    <row r="57" spans="1:38" ht="15" hidden="1" customHeight="1" x14ac:dyDescent="0.2">
      <c r="A57" s="16"/>
      <c r="B57" s="17"/>
      <c r="D57" s="18"/>
      <c r="F57" s="19"/>
      <c r="H57" s="115"/>
      <c r="I57" s="14" t="s">
        <v>56</v>
      </c>
      <c r="J57" s="15" t="s">
        <v>60</v>
      </c>
      <c r="K57" s="15" t="s">
        <v>205</v>
      </c>
      <c r="L57" s="15"/>
      <c r="M57" s="133"/>
      <c r="N57" s="254"/>
      <c r="O57" s="133"/>
      <c r="P57" s="254"/>
      <c r="Q57" s="133"/>
      <c r="R57" s="254"/>
      <c r="S57" s="133"/>
      <c r="T57" s="254"/>
      <c r="U57" s="133"/>
      <c r="V57" s="254"/>
      <c r="W57" s="133"/>
      <c r="X57" s="254"/>
      <c r="Y57" s="133"/>
      <c r="Z57" s="254"/>
      <c r="AA57" s="133"/>
      <c r="AB57" s="254"/>
      <c r="AC57" s="133"/>
      <c r="AD57" s="254"/>
      <c r="AE57" s="133"/>
      <c r="AF57" s="254"/>
      <c r="AG57" s="133"/>
      <c r="AH57" s="254"/>
      <c r="AI57" s="133"/>
      <c r="AJ57" s="278"/>
      <c r="AK57" s="153">
        <f t="shared" si="4"/>
        <v>0</v>
      </c>
      <c r="AL57" s="212"/>
    </row>
    <row r="58" spans="1:38" ht="15" hidden="1" customHeight="1" x14ac:dyDescent="0.2">
      <c r="A58" s="16"/>
      <c r="B58" s="17"/>
      <c r="D58" s="18"/>
      <c r="F58" s="19"/>
      <c r="H58" s="115"/>
      <c r="I58" s="14" t="s">
        <v>57</v>
      </c>
      <c r="J58" s="15" t="s">
        <v>119</v>
      </c>
      <c r="K58" s="15" t="s">
        <v>206</v>
      </c>
      <c r="L58" s="15"/>
      <c r="M58" s="133"/>
      <c r="N58" s="254"/>
      <c r="O58" s="133"/>
      <c r="P58" s="254"/>
      <c r="Q58" s="133"/>
      <c r="R58" s="254"/>
      <c r="S58" s="133"/>
      <c r="T58" s="254"/>
      <c r="U58" s="133"/>
      <c r="V58" s="254"/>
      <c r="W58" s="133"/>
      <c r="X58" s="254"/>
      <c r="Y58" s="133"/>
      <c r="Z58" s="254"/>
      <c r="AA58" s="133"/>
      <c r="AB58" s="254"/>
      <c r="AC58" s="133"/>
      <c r="AD58" s="254"/>
      <c r="AE58" s="133"/>
      <c r="AF58" s="254"/>
      <c r="AG58" s="133"/>
      <c r="AH58" s="254"/>
      <c r="AI58" s="133"/>
      <c r="AJ58" s="278"/>
      <c r="AK58" s="153">
        <f t="shared" si="4"/>
        <v>0</v>
      </c>
      <c r="AL58" s="212"/>
    </row>
    <row r="59" spans="1:38" ht="15" customHeight="1" x14ac:dyDescent="0.2">
      <c r="A59" s="16"/>
      <c r="B59" s="17"/>
      <c r="D59" s="18"/>
      <c r="F59" s="19"/>
      <c r="H59" s="114" t="s">
        <v>275</v>
      </c>
      <c r="I59" s="14" t="s">
        <v>58</v>
      </c>
      <c r="J59" s="15" t="s">
        <v>89</v>
      </c>
      <c r="K59" s="15" t="s">
        <v>128</v>
      </c>
      <c r="L59" s="15"/>
      <c r="M59" s="133"/>
      <c r="N59" s="254"/>
      <c r="O59" s="133"/>
      <c r="P59" s="254"/>
      <c r="Q59" s="133"/>
      <c r="R59" s="254"/>
      <c r="S59" s="133"/>
      <c r="T59" s="254"/>
      <c r="U59" s="133"/>
      <c r="V59" s="254"/>
      <c r="W59" s="133"/>
      <c r="X59" s="254"/>
      <c r="Y59" s="133"/>
      <c r="Z59" s="254"/>
      <c r="AA59" s="133"/>
      <c r="AB59" s="254"/>
      <c r="AC59" s="133"/>
      <c r="AD59" s="254"/>
      <c r="AE59" s="133"/>
      <c r="AF59" s="254"/>
      <c r="AG59" s="133"/>
      <c r="AH59" s="254"/>
      <c r="AI59" s="133"/>
      <c r="AJ59" s="278"/>
      <c r="AK59" s="153">
        <f t="shared" si="4"/>
        <v>0</v>
      </c>
      <c r="AL59" s="212"/>
    </row>
    <row r="60" spans="1:38" ht="15" hidden="1" customHeight="1" x14ac:dyDescent="0.2">
      <c r="A60" s="16"/>
      <c r="B60" s="17"/>
      <c r="D60" s="18"/>
      <c r="F60" s="19"/>
      <c r="H60" s="115"/>
      <c r="I60" s="14" t="s">
        <v>59</v>
      </c>
      <c r="J60" s="15" t="s">
        <v>93</v>
      </c>
      <c r="K60" s="15" t="s">
        <v>127</v>
      </c>
      <c r="L60" s="15"/>
      <c r="M60" s="133"/>
      <c r="N60" s="254"/>
      <c r="O60" s="133"/>
      <c r="P60" s="254"/>
      <c r="Q60" s="133"/>
      <c r="R60" s="254"/>
      <c r="S60" s="133"/>
      <c r="T60" s="254"/>
      <c r="U60" s="133"/>
      <c r="V60" s="254"/>
      <c r="W60" s="133"/>
      <c r="X60" s="254"/>
      <c r="Y60" s="133"/>
      <c r="Z60" s="254"/>
      <c r="AA60" s="133"/>
      <c r="AB60" s="254"/>
      <c r="AC60" s="133"/>
      <c r="AD60" s="254"/>
      <c r="AE60" s="133"/>
      <c r="AF60" s="254"/>
      <c r="AG60" s="133"/>
      <c r="AH60" s="254"/>
      <c r="AI60" s="133"/>
      <c r="AJ60" s="278"/>
      <c r="AK60" s="153">
        <f t="shared" si="4"/>
        <v>0</v>
      </c>
      <c r="AL60" s="212"/>
    </row>
    <row r="61" spans="1:38" ht="15" customHeight="1" thickBot="1" x14ac:dyDescent="0.25">
      <c r="A61" s="16"/>
      <c r="B61" s="17"/>
      <c r="D61" s="18"/>
      <c r="F61" s="19"/>
      <c r="H61" s="116"/>
      <c r="I61" s="14" t="s">
        <v>204</v>
      </c>
      <c r="J61" s="15" t="s">
        <v>248</v>
      </c>
      <c r="K61" s="15" t="s">
        <v>61</v>
      </c>
      <c r="L61" s="15"/>
      <c r="M61" s="133"/>
      <c r="N61" s="255"/>
      <c r="O61" s="133"/>
      <c r="P61" s="255"/>
      <c r="Q61" s="133"/>
      <c r="R61" s="255"/>
      <c r="S61" s="133"/>
      <c r="T61" s="255"/>
      <c r="U61" s="133"/>
      <c r="V61" s="255"/>
      <c r="W61" s="133"/>
      <c r="X61" s="255"/>
      <c r="Y61" s="133"/>
      <c r="Z61" s="255"/>
      <c r="AA61" s="133"/>
      <c r="AB61" s="255"/>
      <c r="AC61" s="133"/>
      <c r="AD61" s="255"/>
      <c r="AE61" s="133"/>
      <c r="AF61" s="255"/>
      <c r="AG61" s="133"/>
      <c r="AH61" s="255"/>
      <c r="AI61" s="133"/>
      <c r="AJ61" s="279"/>
      <c r="AK61" s="153">
        <f t="shared" si="4"/>
        <v>0</v>
      </c>
      <c r="AL61" s="213"/>
    </row>
    <row r="62" spans="1:38" ht="15" customHeight="1" thickBot="1" x14ac:dyDescent="0.25">
      <c r="A62" s="16"/>
      <c r="B62" s="17"/>
      <c r="D62" s="18"/>
      <c r="F62" s="19"/>
      <c r="I62" s="79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41"/>
      <c r="AL62" s="142"/>
    </row>
    <row r="63" spans="1:38" ht="15" customHeight="1" x14ac:dyDescent="0.2">
      <c r="A63" s="16"/>
      <c r="B63" s="17"/>
      <c r="D63" s="18"/>
      <c r="F63" s="19"/>
      <c r="H63" s="117" t="s">
        <v>143</v>
      </c>
      <c r="I63" s="14" t="s">
        <v>3</v>
      </c>
      <c r="J63" s="22" t="s">
        <v>74</v>
      </c>
      <c r="K63" s="15" t="s">
        <v>270</v>
      </c>
      <c r="L63" s="15" t="s">
        <v>238</v>
      </c>
      <c r="M63" s="133"/>
      <c r="N63" s="202">
        <f>SUM(M63:M69)</f>
        <v>1872.5</v>
      </c>
      <c r="O63" s="133"/>
      <c r="P63" s="202">
        <f>SUM(O63:O69)</f>
        <v>0</v>
      </c>
      <c r="Q63" s="133"/>
      <c r="R63" s="202">
        <f>SUM(Q63:Q69)</f>
        <v>0</v>
      </c>
      <c r="S63" s="133"/>
      <c r="T63" s="202">
        <f>SUM(S63:S69)</f>
        <v>0</v>
      </c>
      <c r="U63" s="133">
        <v>68.3</v>
      </c>
      <c r="V63" s="202">
        <f>SUM(U63:U69)</f>
        <v>81.599999999999994</v>
      </c>
      <c r="W63" s="133">
        <v>25.3</v>
      </c>
      <c r="X63" s="202">
        <f>SUM(W63:W69)</f>
        <v>25.3</v>
      </c>
      <c r="Y63" s="133"/>
      <c r="Z63" s="202">
        <f>SUM(Y63:Y69)</f>
        <v>25.3</v>
      </c>
      <c r="AA63" s="133">
        <v>27.4</v>
      </c>
      <c r="AB63" s="202">
        <f>SUM(AA63:AA69)</f>
        <v>27.4</v>
      </c>
      <c r="AC63" s="133">
        <v>25.3</v>
      </c>
      <c r="AD63" s="202">
        <f>SUM(AC63:AC69)</f>
        <v>25.3</v>
      </c>
      <c r="AE63" s="133">
        <v>25.3</v>
      </c>
      <c r="AF63" s="202">
        <f>SUM(AE63:AE69)</f>
        <v>25.3</v>
      </c>
      <c r="AG63" s="133">
        <v>25.3</v>
      </c>
      <c r="AH63" s="202">
        <f>SUM(AG63:AG69)</f>
        <v>25.3</v>
      </c>
      <c r="AI63" s="133">
        <v>25.3</v>
      </c>
      <c r="AJ63" s="282">
        <f>SUM(AI63:AI69)</f>
        <v>25.3</v>
      </c>
      <c r="AK63" s="154">
        <f t="shared" ref="AK63:AK68" si="5">M63+O63+Q63+S63+U63+W63+Y63+AA63+AC63+AE63+AG63+AI63</f>
        <v>222.20000000000005</v>
      </c>
      <c r="AL63" s="214">
        <f>SUM(AK63:AK69)</f>
        <v>2133.3000000000002</v>
      </c>
    </row>
    <row r="64" spans="1:38" ht="15" customHeight="1" x14ac:dyDescent="0.2">
      <c r="A64" s="16"/>
      <c r="B64" s="122"/>
      <c r="D64" s="18"/>
      <c r="F64" s="19"/>
      <c r="H64" s="118" t="s">
        <v>168</v>
      </c>
      <c r="I64" s="14" t="s">
        <v>4</v>
      </c>
      <c r="J64" s="22" t="s">
        <v>207</v>
      </c>
      <c r="K64" s="15" t="s">
        <v>259</v>
      </c>
      <c r="L64" s="15" t="s">
        <v>237</v>
      </c>
      <c r="M64" s="133"/>
      <c r="N64" s="203"/>
      <c r="O64" s="133"/>
      <c r="P64" s="203"/>
      <c r="Q64" s="133"/>
      <c r="R64" s="203"/>
      <c r="S64" s="133"/>
      <c r="T64" s="203"/>
      <c r="U64" s="133">
        <v>13.3</v>
      </c>
      <c r="V64" s="203"/>
      <c r="W64" s="133"/>
      <c r="X64" s="203"/>
      <c r="Y64" s="133">
        <v>25.3</v>
      </c>
      <c r="Z64" s="203"/>
      <c r="AA64" s="133"/>
      <c r="AB64" s="203"/>
      <c r="AC64" s="133"/>
      <c r="AD64" s="203"/>
      <c r="AE64" s="133"/>
      <c r="AF64" s="203"/>
      <c r="AG64" s="133"/>
      <c r="AH64" s="203"/>
      <c r="AI64" s="133"/>
      <c r="AJ64" s="283"/>
      <c r="AK64" s="154">
        <f t="shared" si="5"/>
        <v>38.6</v>
      </c>
      <c r="AL64" s="215"/>
    </row>
    <row r="65" spans="1:38" ht="15" customHeight="1" x14ac:dyDescent="0.2">
      <c r="A65" s="16"/>
      <c r="B65" s="17"/>
      <c r="D65" s="18"/>
      <c r="F65" s="19"/>
      <c r="H65" s="118" t="s">
        <v>61</v>
      </c>
      <c r="I65" s="14" t="s">
        <v>5</v>
      </c>
      <c r="J65" s="22" t="s">
        <v>208</v>
      </c>
      <c r="K65" s="15" t="s">
        <v>261</v>
      </c>
      <c r="L65" s="15" t="s">
        <v>250</v>
      </c>
      <c r="M65" s="133"/>
      <c r="N65" s="203"/>
      <c r="O65" s="133"/>
      <c r="P65" s="203"/>
      <c r="Q65" s="133"/>
      <c r="R65" s="203"/>
      <c r="S65" s="133"/>
      <c r="T65" s="203"/>
      <c r="U65" s="133"/>
      <c r="V65" s="203"/>
      <c r="W65" s="133"/>
      <c r="X65" s="203"/>
      <c r="Y65" s="133"/>
      <c r="Z65" s="203"/>
      <c r="AA65" s="133"/>
      <c r="AB65" s="203"/>
      <c r="AC65" s="133"/>
      <c r="AD65" s="203"/>
      <c r="AE65" s="133"/>
      <c r="AF65" s="203"/>
      <c r="AG65" s="133"/>
      <c r="AH65" s="203"/>
      <c r="AI65" s="133"/>
      <c r="AJ65" s="283"/>
      <c r="AK65" s="154">
        <f t="shared" si="5"/>
        <v>0</v>
      </c>
      <c r="AL65" s="215"/>
    </row>
    <row r="66" spans="1:38" ht="15" customHeight="1" x14ac:dyDescent="0.2">
      <c r="A66" s="16"/>
      <c r="B66" s="17"/>
      <c r="D66" s="18"/>
      <c r="F66" s="19"/>
      <c r="H66" s="119"/>
      <c r="I66" s="14" t="s">
        <v>6</v>
      </c>
      <c r="J66" s="22" t="s">
        <v>161</v>
      </c>
      <c r="K66" s="15" t="s">
        <v>260</v>
      </c>
      <c r="L66" s="15" t="s">
        <v>238</v>
      </c>
      <c r="M66" s="133">
        <v>1872.5</v>
      </c>
      <c r="N66" s="203"/>
      <c r="O66" s="133"/>
      <c r="P66" s="203"/>
      <c r="Q66" s="133"/>
      <c r="R66" s="203"/>
      <c r="S66" s="133"/>
      <c r="T66" s="203"/>
      <c r="U66" s="133"/>
      <c r="V66" s="203"/>
      <c r="W66" s="133"/>
      <c r="X66" s="203"/>
      <c r="Y66" s="133"/>
      <c r="Z66" s="203"/>
      <c r="AA66" s="133"/>
      <c r="AB66" s="203"/>
      <c r="AC66" s="133"/>
      <c r="AD66" s="203"/>
      <c r="AE66" s="133"/>
      <c r="AF66" s="203"/>
      <c r="AG66" s="133"/>
      <c r="AH66" s="203"/>
      <c r="AI66" s="133"/>
      <c r="AJ66" s="283"/>
      <c r="AK66" s="154">
        <f t="shared" si="5"/>
        <v>1872.5</v>
      </c>
      <c r="AL66" s="215"/>
    </row>
    <row r="67" spans="1:38" ht="15" hidden="1" customHeight="1" x14ac:dyDescent="0.2">
      <c r="A67" s="16"/>
      <c r="B67" s="17"/>
      <c r="D67" s="18"/>
      <c r="F67" s="19"/>
      <c r="H67" s="119"/>
      <c r="I67" s="14" t="s">
        <v>7</v>
      </c>
      <c r="J67" s="22" t="s">
        <v>210</v>
      </c>
      <c r="K67" s="15" t="s">
        <v>209</v>
      </c>
      <c r="L67" s="15"/>
      <c r="M67" s="133"/>
      <c r="N67" s="203"/>
      <c r="O67" s="133"/>
      <c r="P67" s="203"/>
      <c r="Q67" s="133"/>
      <c r="R67" s="203"/>
      <c r="S67" s="133"/>
      <c r="T67" s="203"/>
      <c r="U67" s="133"/>
      <c r="V67" s="203"/>
      <c r="W67" s="133"/>
      <c r="X67" s="203"/>
      <c r="Y67" s="133"/>
      <c r="Z67" s="203"/>
      <c r="AA67" s="133"/>
      <c r="AB67" s="203"/>
      <c r="AC67" s="133"/>
      <c r="AD67" s="203"/>
      <c r="AE67" s="133"/>
      <c r="AF67" s="203"/>
      <c r="AG67" s="133"/>
      <c r="AH67" s="203"/>
      <c r="AI67" s="133"/>
      <c r="AJ67" s="283"/>
      <c r="AK67" s="154">
        <f t="shared" si="5"/>
        <v>0</v>
      </c>
      <c r="AL67" s="215"/>
    </row>
    <row r="68" spans="1:38" ht="15" customHeight="1" thickBot="1" x14ac:dyDescent="0.25">
      <c r="A68" s="16"/>
      <c r="B68" s="17"/>
      <c r="D68" s="18"/>
      <c r="F68" s="19"/>
      <c r="H68" s="119"/>
      <c r="I68" s="14" t="s">
        <v>8</v>
      </c>
      <c r="J68" s="25" t="s">
        <v>211</v>
      </c>
      <c r="K68" s="158" t="s">
        <v>276</v>
      </c>
      <c r="L68" s="85"/>
      <c r="M68" s="133"/>
      <c r="N68" s="203"/>
      <c r="O68" s="133"/>
      <c r="P68" s="203"/>
      <c r="Q68" s="133"/>
      <c r="R68" s="203"/>
      <c r="S68" s="133"/>
      <c r="T68" s="203"/>
      <c r="U68" s="133"/>
      <c r="V68" s="203"/>
      <c r="W68" s="133"/>
      <c r="X68" s="203"/>
      <c r="Y68" s="133"/>
      <c r="Z68" s="203"/>
      <c r="AA68" s="133"/>
      <c r="AB68" s="203"/>
      <c r="AC68" s="133"/>
      <c r="AD68" s="203"/>
      <c r="AE68" s="133"/>
      <c r="AF68" s="203"/>
      <c r="AG68" s="133"/>
      <c r="AH68" s="203"/>
      <c r="AI68" s="133"/>
      <c r="AJ68" s="283"/>
      <c r="AK68" s="154">
        <f t="shared" si="5"/>
        <v>0</v>
      </c>
      <c r="AL68" s="215"/>
    </row>
    <row r="69" spans="1:38" ht="15" hidden="1" customHeight="1" thickBot="1" x14ac:dyDescent="0.25">
      <c r="A69" s="16"/>
      <c r="B69" s="17"/>
      <c r="D69" s="18"/>
      <c r="F69" s="19"/>
      <c r="H69" s="120"/>
      <c r="I69" s="14" t="s">
        <v>9</v>
      </c>
      <c r="J69" s="25" t="s">
        <v>75</v>
      </c>
      <c r="K69" s="15" t="s">
        <v>61</v>
      </c>
      <c r="L69" s="15"/>
      <c r="M69" s="133"/>
      <c r="N69" s="204"/>
      <c r="O69" s="133"/>
      <c r="P69" s="204"/>
      <c r="Q69" s="133"/>
      <c r="R69" s="204"/>
      <c r="S69" s="133"/>
      <c r="T69" s="204"/>
      <c r="U69" s="133"/>
      <c r="V69" s="204"/>
      <c r="W69" s="133"/>
      <c r="X69" s="204"/>
      <c r="Y69" s="133"/>
      <c r="Z69" s="204"/>
      <c r="AA69" s="133"/>
      <c r="AB69" s="204"/>
      <c r="AC69" s="133"/>
      <c r="AD69" s="204"/>
      <c r="AE69" s="133"/>
      <c r="AF69" s="204"/>
      <c r="AG69" s="133"/>
      <c r="AH69" s="204"/>
      <c r="AI69" s="133"/>
      <c r="AJ69" s="284"/>
      <c r="AK69" s="154">
        <f>Q69+S69+U69+W69+Y69+AA69+AC69+AE69+AG69+AI69</f>
        <v>0</v>
      </c>
      <c r="AL69" s="216"/>
    </row>
    <row r="70" spans="1:38" ht="15" hidden="1" customHeight="1" x14ac:dyDescent="0.2">
      <c r="A70" s="16"/>
      <c r="B70" s="17"/>
      <c r="D70" s="18"/>
      <c r="F70" s="19"/>
      <c r="H70" s="33"/>
      <c r="I70" s="14" t="s">
        <v>166</v>
      </c>
      <c r="J70" s="34" t="s">
        <v>61</v>
      </c>
      <c r="K70" s="15"/>
      <c r="L70" s="15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41"/>
      <c r="AL70" s="142"/>
    </row>
    <row r="71" spans="1:38" ht="15" hidden="1" customHeight="1" thickBot="1" x14ac:dyDescent="0.25">
      <c r="A71" s="16"/>
      <c r="B71" s="17"/>
      <c r="D71" s="18"/>
      <c r="F71" s="19"/>
      <c r="H71" s="35"/>
      <c r="I71" s="14" t="s">
        <v>167</v>
      </c>
      <c r="J71" s="25" t="s">
        <v>212</v>
      </c>
      <c r="K71" s="15"/>
      <c r="L71" s="15" t="s">
        <v>129</v>
      </c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41"/>
      <c r="AL71" s="142"/>
    </row>
    <row r="72" spans="1:38" ht="15" customHeight="1" x14ac:dyDescent="0.2">
      <c r="A72" s="16"/>
      <c r="B72" s="17"/>
      <c r="D72" s="18"/>
      <c r="F72" s="19"/>
      <c r="H72" s="46"/>
      <c r="I72" s="48"/>
      <c r="J72" s="125"/>
      <c r="K72" s="76"/>
      <c r="L72" s="47"/>
      <c r="M72" s="134"/>
      <c r="N72" s="155"/>
      <c r="O72" s="134"/>
      <c r="P72" s="155"/>
      <c r="Q72" s="134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6"/>
      <c r="AK72" s="141"/>
      <c r="AL72" s="157"/>
    </row>
    <row r="73" spans="1:38" ht="15" customHeight="1" x14ac:dyDescent="0.2">
      <c r="A73" s="16"/>
      <c r="B73" s="17"/>
      <c r="D73" s="18"/>
      <c r="F73" s="43"/>
      <c r="G73" s="126"/>
      <c r="H73" s="126"/>
      <c r="I73" s="126"/>
      <c r="J73" s="126"/>
      <c r="K73" s="126"/>
      <c r="L73" s="126"/>
      <c r="M73" s="273">
        <f>N63+N53+N43+N33+N23+N10+N4</f>
        <v>2021.5</v>
      </c>
      <c r="N73" s="274"/>
      <c r="O73" s="273">
        <f>P63+P53+P43+P33+P23+P10+P4</f>
        <v>0</v>
      </c>
      <c r="P73" s="274"/>
      <c r="Q73" s="273">
        <f>R63+R53+R43+R33+R23+R10+R4</f>
        <v>0</v>
      </c>
      <c r="R73" s="274"/>
      <c r="S73" s="273">
        <f>T63+T53+T43+T33+T23+T10+T4</f>
        <v>0</v>
      </c>
      <c r="T73" s="274"/>
      <c r="U73" s="273">
        <f>V63+V53+V43+V33+V23+V10+V4</f>
        <v>1457.7000000000003</v>
      </c>
      <c r="V73" s="274"/>
      <c r="W73" s="273">
        <f>X63+X53+X43+X33+X23+X10+X4</f>
        <v>541</v>
      </c>
      <c r="X73" s="274"/>
      <c r="Y73" s="273">
        <f>Z63+Z53+Z43+Z33+Z23+Z10+Z4</f>
        <v>661</v>
      </c>
      <c r="Z73" s="274"/>
      <c r="AA73" s="273">
        <f>AB63+AB53+AB43+AB33+AB23+AB10+AB4</f>
        <v>712.9</v>
      </c>
      <c r="AB73" s="274"/>
      <c r="AC73" s="273">
        <f>AD63+AD53+AD43+AD33+AD23+AD10+AD4</f>
        <v>688.9</v>
      </c>
      <c r="AD73" s="274"/>
      <c r="AE73" s="273">
        <f>AF63+AF53+AF43+AF33+AF23+AF10+AF4</f>
        <v>701.4</v>
      </c>
      <c r="AF73" s="274"/>
      <c r="AG73" s="273">
        <f>AH63+AH53+AH43+AH33+AH23+AH10+AH4</f>
        <v>665.3</v>
      </c>
      <c r="AH73" s="274"/>
      <c r="AI73" s="273">
        <f>AJ63+AJ53+AJ43+AJ33+AJ23+AJ10+AJ4</f>
        <v>511.50000000000006</v>
      </c>
      <c r="AJ73" s="293"/>
      <c r="AK73" s="196">
        <f>AL63+AL53+AL43+AL33+AL23+AL10+AL4</f>
        <v>7961.2000000000007</v>
      </c>
      <c r="AL73" s="197"/>
    </row>
    <row r="74" spans="1:38" x14ac:dyDescent="0.2">
      <c r="A74" s="16"/>
      <c r="B74" s="17"/>
      <c r="D74" s="18"/>
      <c r="I74" s="79"/>
      <c r="L74" s="59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41"/>
      <c r="AL74" s="142"/>
    </row>
    <row r="75" spans="1:38" x14ac:dyDescent="0.2">
      <c r="A75" s="16"/>
      <c r="B75" s="17"/>
      <c r="D75" s="18"/>
      <c r="F75" s="36" t="s">
        <v>242</v>
      </c>
      <c r="G75" s="37"/>
      <c r="H75" s="38"/>
      <c r="I75" s="264" t="s">
        <v>144</v>
      </c>
      <c r="J75" s="15" t="s">
        <v>170</v>
      </c>
      <c r="K75" s="256" t="s">
        <v>273</v>
      </c>
      <c r="L75" s="121" t="s">
        <v>230</v>
      </c>
      <c r="M75" s="133"/>
      <c r="N75" s="202">
        <f>SUM(M75:M85)</f>
        <v>494.29999999999995</v>
      </c>
      <c r="O75" s="133"/>
      <c r="P75" s="202">
        <f>SUM(O75:O85)</f>
        <v>0</v>
      </c>
      <c r="Q75" s="133"/>
      <c r="R75" s="202">
        <f>SUM(Q75:Q85)</f>
        <v>0</v>
      </c>
      <c r="S75" s="133"/>
      <c r="T75" s="202">
        <f>SUM(S75:S85)</f>
        <v>0</v>
      </c>
      <c r="U75" s="133"/>
      <c r="V75" s="202">
        <f>SUM(U75:U85)</f>
        <v>78.400000000000006</v>
      </c>
      <c r="W75" s="133"/>
      <c r="X75" s="202">
        <f>SUM(W75:W85)</f>
        <v>389.3</v>
      </c>
      <c r="Y75" s="133"/>
      <c r="Z75" s="202">
        <f>SUM(Y75:Y85)</f>
        <v>97.9</v>
      </c>
      <c r="AA75" s="133"/>
      <c r="AB75" s="202">
        <f>SUM(AA75:AA85)</f>
        <v>60.6</v>
      </c>
      <c r="AC75" s="133"/>
      <c r="AD75" s="253">
        <f>SUM(AC75:AC85)</f>
        <v>80.8</v>
      </c>
      <c r="AE75" s="133"/>
      <c r="AF75" s="253">
        <f>SUM(AE75:AE85)</f>
        <v>60.6</v>
      </c>
      <c r="AG75" s="133"/>
      <c r="AH75" s="253">
        <f>SUM(AG75:AG85)</f>
        <v>60.6</v>
      </c>
      <c r="AI75" s="133"/>
      <c r="AJ75" s="220">
        <f>SUM(AI75:AI85)</f>
        <v>77.400000000000006</v>
      </c>
      <c r="AK75" s="146">
        <f t="shared" ref="AK75:AK85" si="6">M75+O75+Q75+S75+U75+W75+Y75+AA75+AC75+AE75+AG75+AI75</f>
        <v>0</v>
      </c>
      <c r="AL75" s="192">
        <f>SUM(AK75:AK85)</f>
        <v>1399.9</v>
      </c>
    </row>
    <row r="76" spans="1:38" x14ac:dyDescent="0.2">
      <c r="A76" s="16"/>
      <c r="B76" s="17"/>
      <c r="D76" s="18"/>
      <c r="F76" s="243" t="s">
        <v>169</v>
      </c>
      <c r="G76" s="244"/>
      <c r="H76" s="245"/>
      <c r="I76" s="265"/>
      <c r="J76" s="15" t="s">
        <v>171</v>
      </c>
      <c r="K76" s="257"/>
      <c r="L76" s="121" t="s">
        <v>231</v>
      </c>
      <c r="M76" s="133"/>
      <c r="N76" s="203"/>
      <c r="O76" s="133"/>
      <c r="P76" s="203"/>
      <c r="Q76" s="133"/>
      <c r="R76" s="203"/>
      <c r="S76" s="133"/>
      <c r="T76" s="203"/>
      <c r="U76" s="133"/>
      <c r="V76" s="203"/>
      <c r="W76" s="133"/>
      <c r="X76" s="203"/>
      <c r="Y76" s="133"/>
      <c r="Z76" s="203"/>
      <c r="AA76" s="133"/>
      <c r="AB76" s="203"/>
      <c r="AC76" s="133"/>
      <c r="AD76" s="254"/>
      <c r="AE76" s="133"/>
      <c r="AF76" s="254"/>
      <c r="AG76" s="133"/>
      <c r="AH76" s="254"/>
      <c r="AI76" s="133"/>
      <c r="AJ76" s="275"/>
      <c r="AK76" s="146">
        <f t="shared" si="6"/>
        <v>0</v>
      </c>
      <c r="AL76" s="193"/>
    </row>
    <row r="77" spans="1:38" x14ac:dyDescent="0.2">
      <c r="A77" s="16"/>
      <c r="B77" s="17"/>
      <c r="D77" s="18"/>
      <c r="F77" s="39"/>
      <c r="G77" s="40"/>
      <c r="H77" s="41"/>
      <c r="I77" s="266"/>
      <c r="J77" s="15" t="s">
        <v>172</v>
      </c>
      <c r="K77" s="257"/>
      <c r="L77" s="76" t="s">
        <v>232</v>
      </c>
      <c r="M77" s="133"/>
      <c r="N77" s="203"/>
      <c r="O77" s="133"/>
      <c r="P77" s="203"/>
      <c r="Q77" s="133"/>
      <c r="R77" s="203"/>
      <c r="S77" s="133"/>
      <c r="T77" s="203"/>
      <c r="U77" s="133"/>
      <c r="V77" s="203"/>
      <c r="W77" s="133"/>
      <c r="X77" s="203"/>
      <c r="Y77" s="133"/>
      <c r="Z77" s="203"/>
      <c r="AA77" s="133"/>
      <c r="AB77" s="203"/>
      <c r="AC77" s="133"/>
      <c r="AD77" s="254"/>
      <c r="AE77" s="133"/>
      <c r="AF77" s="254"/>
      <c r="AG77" s="133"/>
      <c r="AH77" s="254"/>
      <c r="AI77" s="133"/>
      <c r="AJ77" s="275"/>
      <c r="AK77" s="146">
        <f t="shared" si="6"/>
        <v>0</v>
      </c>
      <c r="AL77" s="193"/>
    </row>
    <row r="78" spans="1:38" x14ac:dyDescent="0.2">
      <c r="A78" s="16"/>
      <c r="B78" s="17"/>
      <c r="D78" s="18"/>
      <c r="F78" s="39"/>
      <c r="G78" s="40"/>
      <c r="H78" s="41"/>
      <c r="I78" s="14" t="s">
        <v>145</v>
      </c>
      <c r="J78" s="15" t="s">
        <v>130</v>
      </c>
      <c r="K78" s="257"/>
      <c r="L78" s="121" t="s">
        <v>233</v>
      </c>
      <c r="M78" s="133"/>
      <c r="N78" s="203"/>
      <c r="O78" s="133"/>
      <c r="P78" s="203"/>
      <c r="Q78" s="133"/>
      <c r="R78" s="203"/>
      <c r="S78" s="133"/>
      <c r="T78" s="203"/>
      <c r="U78" s="133"/>
      <c r="V78" s="203"/>
      <c r="W78" s="133"/>
      <c r="X78" s="203"/>
      <c r="Y78" s="133"/>
      <c r="Z78" s="203"/>
      <c r="AA78" s="133"/>
      <c r="AB78" s="203"/>
      <c r="AC78" s="133"/>
      <c r="AD78" s="254"/>
      <c r="AE78" s="133"/>
      <c r="AF78" s="254"/>
      <c r="AG78" s="133"/>
      <c r="AH78" s="254"/>
      <c r="AI78" s="133"/>
      <c r="AJ78" s="275"/>
      <c r="AK78" s="146">
        <f t="shared" si="6"/>
        <v>0</v>
      </c>
      <c r="AL78" s="193"/>
    </row>
    <row r="79" spans="1:38" x14ac:dyDescent="0.2">
      <c r="A79" s="16"/>
      <c r="B79" s="17"/>
      <c r="D79" s="18"/>
      <c r="F79" s="42" t="s">
        <v>61</v>
      </c>
      <c r="G79" s="40"/>
      <c r="H79" s="41"/>
      <c r="I79" s="14" t="s">
        <v>146</v>
      </c>
      <c r="J79" s="15" t="s">
        <v>213</v>
      </c>
      <c r="K79" s="257"/>
      <c r="L79" s="121" t="s">
        <v>234</v>
      </c>
      <c r="M79" s="133">
        <v>392.9</v>
      </c>
      <c r="N79" s="203"/>
      <c r="O79" s="133"/>
      <c r="P79" s="203"/>
      <c r="Q79" s="133"/>
      <c r="R79" s="203"/>
      <c r="S79" s="133"/>
      <c r="T79" s="203"/>
      <c r="U79" s="133"/>
      <c r="V79" s="203"/>
      <c r="W79" s="133">
        <v>323</v>
      </c>
      <c r="X79" s="203"/>
      <c r="Y79" s="133"/>
      <c r="Z79" s="203"/>
      <c r="AA79" s="133"/>
      <c r="AB79" s="203"/>
      <c r="AC79" s="133"/>
      <c r="AD79" s="254"/>
      <c r="AE79" s="133"/>
      <c r="AF79" s="254"/>
      <c r="AG79" s="133"/>
      <c r="AH79" s="254"/>
      <c r="AI79" s="133"/>
      <c r="AJ79" s="275"/>
      <c r="AK79" s="146">
        <f t="shared" si="6"/>
        <v>715.9</v>
      </c>
      <c r="AL79" s="193"/>
    </row>
    <row r="80" spans="1:38" x14ac:dyDescent="0.2">
      <c r="A80" s="16"/>
      <c r="B80" s="17"/>
      <c r="D80" s="18"/>
      <c r="F80" s="42"/>
      <c r="G80" s="40"/>
      <c r="H80" s="41"/>
      <c r="I80" s="14" t="s">
        <v>147</v>
      </c>
      <c r="J80" s="15" t="s">
        <v>76</v>
      </c>
      <c r="K80" s="257"/>
      <c r="L80" s="121" t="s">
        <v>235</v>
      </c>
      <c r="M80" s="133">
        <v>14.7</v>
      </c>
      <c r="N80" s="203"/>
      <c r="O80" s="133"/>
      <c r="P80" s="203"/>
      <c r="Q80" s="133"/>
      <c r="R80" s="203"/>
      <c r="S80" s="133"/>
      <c r="T80" s="203"/>
      <c r="U80" s="133">
        <v>2.7</v>
      </c>
      <c r="V80" s="203"/>
      <c r="W80" s="133">
        <v>2.7</v>
      </c>
      <c r="X80" s="203"/>
      <c r="Y80" s="133">
        <v>2.7</v>
      </c>
      <c r="Z80" s="203"/>
      <c r="AA80" s="133">
        <v>2.7</v>
      </c>
      <c r="AB80" s="203"/>
      <c r="AC80" s="133">
        <v>2.7</v>
      </c>
      <c r="AD80" s="254"/>
      <c r="AE80" s="133">
        <v>2.7</v>
      </c>
      <c r="AF80" s="254"/>
      <c r="AG80" s="133">
        <v>2.7</v>
      </c>
      <c r="AH80" s="254"/>
      <c r="AI80" s="133">
        <v>2.7</v>
      </c>
      <c r="AJ80" s="275"/>
      <c r="AK80" s="146">
        <f t="shared" si="6"/>
        <v>36.299999999999997</v>
      </c>
      <c r="AL80" s="193"/>
    </row>
    <row r="81" spans="1:41" x14ac:dyDescent="0.2">
      <c r="A81" s="16"/>
      <c r="B81" s="17"/>
      <c r="D81" s="18"/>
      <c r="F81" s="42"/>
      <c r="G81" s="40"/>
      <c r="H81" s="41"/>
      <c r="I81" s="14" t="s">
        <v>148</v>
      </c>
      <c r="J81" s="15" t="s">
        <v>214</v>
      </c>
      <c r="K81" s="257"/>
      <c r="L81" s="121" t="s">
        <v>236</v>
      </c>
      <c r="M81" s="133"/>
      <c r="N81" s="203"/>
      <c r="O81" s="133"/>
      <c r="P81" s="203"/>
      <c r="Q81" s="133"/>
      <c r="R81" s="203"/>
      <c r="S81" s="133"/>
      <c r="T81" s="203"/>
      <c r="U81" s="133">
        <v>19.100000000000001</v>
      </c>
      <c r="V81" s="203"/>
      <c r="W81" s="133"/>
      <c r="X81" s="203"/>
      <c r="Y81" s="133">
        <v>37.299999999999997</v>
      </c>
      <c r="Z81" s="203"/>
      <c r="AA81" s="133"/>
      <c r="AB81" s="203"/>
      <c r="AC81" s="133">
        <v>20.2</v>
      </c>
      <c r="AD81" s="254"/>
      <c r="AE81" s="133"/>
      <c r="AF81" s="254"/>
      <c r="AG81" s="133"/>
      <c r="AH81" s="254"/>
      <c r="AI81" s="133">
        <v>12.5</v>
      </c>
      <c r="AJ81" s="275"/>
      <c r="AK81" s="146">
        <f t="shared" si="6"/>
        <v>89.1</v>
      </c>
      <c r="AL81" s="193"/>
    </row>
    <row r="82" spans="1:41" ht="12.75" customHeight="1" x14ac:dyDescent="0.2">
      <c r="A82" s="16"/>
      <c r="B82" s="17"/>
      <c r="D82" s="18"/>
      <c r="F82" s="42"/>
      <c r="G82" s="40"/>
      <c r="H82" s="41"/>
      <c r="I82" s="14" t="s">
        <v>149</v>
      </c>
      <c r="J82" s="15" t="s">
        <v>215</v>
      </c>
      <c r="K82" s="257"/>
      <c r="L82" s="121" t="s">
        <v>249</v>
      </c>
      <c r="M82" s="133">
        <v>25.2</v>
      </c>
      <c r="N82" s="203"/>
      <c r="O82" s="133"/>
      <c r="P82" s="203"/>
      <c r="Q82" s="133"/>
      <c r="R82" s="203"/>
      <c r="S82" s="133"/>
      <c r="T82" s="203"/>
      <c r="U82" s="133"/>
      <c r="V82" s="203"/>
      <c r="W82" s="133"/>
      <c r="X82" s="203"/>
      <c r="Y82" s="133"/>
      <c r="Z82" s="203"/>
      <c r="AA82" s="133"/>
      <c r="AB82" s="203"/>
      <c r="AC82" s="133"/>
      <c r="AD82" s="254"/>
      <c r="AE82" s="133"/>
      <c r="AF82" s="254"/>
      <c r="AG82" s="133"/>
      <c r="AH82" s="254"/>
      <c r="AI82" s="133"/>
      <c r="AJ82" s="275"/>
      <c r="AK82" s="146">
        <f t="shared" si="6"/>
        <v>25.2</v>
      </c>
      <c r="AL82" s="193"/>
    </row>
    <row r="83" spans="1:41" ht="12.75" hidden="1" customHeight="1" x14ac:dyDescent="0.2">
      <c r="A83" s="16"/>
      <c r="B83" s="17"/>
      <c r="D83" s="18"/>
      <c r="F83" s="42"/>
      <c r="G83" s="40"/>
      <c r="H83" s="41"/>
      <c r="I83" s="14" t="s">
        <v>150</v>
      </c>
      <c r="J83" s="15" t="s">
        <v>61</v>
      </c>
      <c r="K83" s="257"/>
      <c r="L83" s="121"/>
      <c r="M83" s="133"/>
      <c r="N83" s="203"/>
      <c r="O83" s="133"/>
      <c r="P83" s="203"/>
      <c r="Q83" s="133"/>
      <c r="R83" s="203"/>
      <c r="S83" s="133"/>
      <c r="T83" s="203"/>
      <c r="U83" s="133"/>
      <c r="V83" s="203"/>
      <c r="W83" s="133"/>
      <c r="X83" s="203"/>
      <c r="Y83" s="133"/>
      <c r="Z83" s="203"/>
      <c r="AA83" s="133"/>
      <c r="AB83" s="203"/>
      <c r="AC83" s="133"/>
      <c r="AD83" s="254"/>
      <c r="AE83" s="133"/>
      <c r="AF83" s="254"/>
      <c r="AG83" s="133"/>
      <c r="AH83" s="254"/>
      <c r="AI83" s="133"/>
      <c r="AJ83" s="275"/>
      <c r="AK83" s="146">
        <f t="shared" si="6"/>
        <v>0</v>
      </c>
      <c r="AL83" s="193"/>
    </row>
    <row r="84" spans="1:41" ht="12.75" hidden="1" customHeight="1" x14ac:dyDescent="0.2">
      <c r="A84" s="16"/>
      <c r="B84" s="17"/>
      <c r="D84" s="18"/>
      <c r="F84" s="42"/>
      <c r="G84" s="40"/>
      <c r="H84" s="41"/>
      <c r="I84" s="14" t="s">
        <v>151</v>
      </c>
      <c r="J84" s="15" t="s">
        <v>61</v>
      </c>
      <c r="K84" s="258"/>
      <c r="L84" s="121" t="s">
        <v>61</v>
      </c>
      <c r="M84" s="133"/>
      <c r="N84" s="203"/>
      <c r="O84" s="133"/>
      <c r="P84" s="203"/>
      <c r="Q84" s="133"/>
      <c r="R84" s="203"/>
      <c r="S84" s="133"/>
      <c r="T84" s="203"/>
      <c r="U84" s="133"/>
      <c r="V84" s="203"/>
      <c r="W84" s="133"/>
      <c r="X84" s="203"/>
      <c r="Y84" s="133"/>
      <c r="Z84" s="203"/>
      <c r="AA84" s="133"/>
      <c r="AB84" s="203"/>
      <c r="AC84" s="133"/>
      <c r="AD84" s="254"/>
      <c r="AE84" s="133"/>
      <c r="AF84" s="254"/>
      <c r="AG84" s="133"/>
      <c r="AH84" s="254"/>
      <c r="AI84" s="133"/>
      <c r="AJ84" s="275"/>
      <c r="AK84" s="146">
        <f t="shared" si="6"/>
        <v>0</v>
      </c>
      <c r="AL84" s="193"/>
    </row>
    <row r="85" spans="1:41" ht="12.75" customHeight="1" x14ac:dyDescent="0.2">
      <c r="A85" s="16"/>
      <c r="B85" s="17"/>
      <c r="D85" s="18"/>
      <c r="F85" s="43"/>
      <c r="G85" s="44"/>
      <c r="H85" s="45"/>
      <c r="I85" s="14" t="s">
        <v>152</v>
      </c>
      <c r="J85" s="15" t="s">
        <v>90</v>
      </c>
      <c r="K85" s="78" t="s">
        <v>216</v>
      </c>
      <c r="L85" s="121" t="s">
        <v>269</v>
      </c>
      <c r="M85" s="133">
        <v>61.5</v>
      </c>
      <c r="N85" s="204"/>
      <c r="O85" s="133"/>
      <c r="P85" s="204"/>
      <c r="Q85" s="133"/>
      <c r="R85" s="204"/>
      <c r="S85" s="133"/>
      <c r="T85" s="204"/>
      <c r="U85" s="133">
        <v>56.6</v>
      </c>
      <c r="V85" s="204"/>
      <c r="W85" s="133">
        <v>63.6</v>
      </c>
      <c r="X85" s="204"/>
      <c r="Y85" s="133">
        <v>57.9</v>
      </c>
      <c r="Z85" s="204"/>
      <c r="AA85" s="133">
        <v>57.9</v>
      </c>
      <c r="AB85" s="204"/>
      <c r="AC85" s="133">
        <v>57.9</v>
      </c>
      <c r="AD85" s="255"/>
      <c r="AE85" s="133">
        <v>57.9</v>
      </c>
      <c r="AF85" s="255"/>
      <c r="AG85" s="133">
        <v>57.9</v>
      </c>
      <c r="AH85" s="255"/>
      <c r="AI85" s="133">
        <v>62.2</v>
      </c>
      <c r="AJ85" s="222"/>
      <c r="AK85" s="146">
        <f t="shared" si="6"/>
        <v>533.4</v>
      </c>
      <c r="AL85" s="194"/>
      <c r="AN85" s="165"/>
      <c r="AO85" s="165"/>
    </row>
    <row r="86" spans="1:41" ht="12.75" customHeight="1" x14ac:dyDescent="0.2">
      <c r="A86" s="16"/>
      <c r="B86" s="17"/>
      <c r="D86" s="18"/>
      <c r="I86" s="46"/>
      <c r="J86" s="47"/>
      <c r="K86" s="47"/>
      <c r="L86" s="47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41"/>
      <c r="AL86" s="142"/>
    </row>
    <row r="87" spans="1:41" ht="12.75" customHeight="1" x14ac:dyDescent="0.2">
      <c r="A87" s="16"/>
      <c r="B87" s="17"/>
      <c r="D87" s="18"/>
      <c r="F87" s="36" t="s">
        <v>154</v>
      </c>
      <c r="G87" s="37"/>
      <c r="H87" s="38"/>
      <c r="I87" s="14" t="s">
        <v>10</v>
      </c>
      <c r="J87" s="15" t="s">
        <v>85</v>
      </c>
      <c r="K87" s="80" t="s">
        <v>217</v>
      </c>
      <c r="L87" s="15" t="s">
        <v>241</v>
      </c>
      <c r="M87" s="133">
        <v>130.69999999999999</v>
      </c>
      <c r="N87" s="202">
        <f>SUM(M87:M90)</f>
        <v>168.49999999999997</v>
      </c>
      <c r="O87" s="133"/>
      <c r="P87" s="202">
        <f>SUM(O87:O90)</f>
        <v>0</v>
      </c>
      <c r="Q87" s="133"/>
      <c r="R87" s="202">
        <f>SUM(Q87:Q90)</f>
        <v>0</v>
      </c>
      <c r="S87" s="133"/>
      <c r="T87" s="202">
        <f>SUM(S87:S90)</f>
        <v>0</v>
      </c>
      <c r="U87" s="133">
        <v>756.5</v>
      </c>
      <c r="V87" s="202">
        <f>SUM(U87:U90)</f>
        <v>864.7</v>
      </c>
      <c r="W87" s="133">
        <v>279.3</v>
      </c>
      <c r="X87" s="202">
        <f>SUM(W87:W90)</f>
        <v>339.3</v>
      </c>
      <c r="Y87" s="133">
        <v>286.7</v>
      </c>
      <c r="Z87" s="202">
        <f>SUM(Y87:Y90)</f>
        <v>346.7</v>
      </c>
      <c r="AA87" s="133">
        <v>270</v>
      </c>
      <c r="AB87" s="202">
        <f>SUM(AA87:AA90)</f>
        <v>330</v>
      </c>
      <c r="AC87" s="133">
        <v>272.8</v>
      </c>
      <c r="AD87" s="202">
        <f>SUM(AC87:AC90)</f>
        <v>332.8</v>
      </c>
      <c r="AE87" s="133">
        <v>272.7</v>
      </c>
      <c r="AF87" s="202">
        <f>SUM(AE87:AE90)</f>
        <v>332.7</v>
      </c>
      <c r="AG87" s="133">
        <v>261.39999999999998</v>
      </c>
      <c r="AH87" s="202">
        <f>SUM(AG87:AG90)</f>
        <v>321.39999999999998</v>
      </c>
      <c r="AI87" s="133">
        <v>248.2</v>
      </c>
      <c r="AJ87" s="220">
        <f>SUM(AI87:AI90)</f>
        <v>308.2</v>
      </c>
      <c r="AK87" s="146">
        <f>M87+O87+Q87+S87+U87+W87+Y87+AA87+AC87+AE87+AG87+AI87</f>
        <v>2778.2999999999997</v>
      </c>
      <c r="AL87" s="192">
        <f>SUM(AK87:AK90)</f>
        <v>3344.2999999999997</v>
      </c>
    </row>
    <row r="88" spans="1:41" ht="12.75" customHeight="1" x14ac:dyDescent="0.2">
      <c r="A88" s="16"/>
      <c r="B88" s="17"/>
      <c r="D88" s="18"/>
      <c r="F88" s="243" t="s">
        <v>155</v>
      </c>
      <c r="G88" s="244"/>
      <c r="H88" s="245"/>
      <c r="I88" s="14" t="s">
        <v>11</v>
      </c>
      <c r="J88" s="15" t="s">
        <v>218</v>
      </c>
      <c r="K88" s="80" t="s">
        <v>219</v>
      </c>
      <c r="L88" s="15"/>
      <c r="M88" s="133">
        <v>22.7</v>
      </c>
      <c r="N88" s="203"/>
      <c r="O88" s="133"/>
      <c r="P88" s="203"/>
      <c r="Q88" s="133"/>
      <c r="R88" s="203"/>
      <c r="S88" s="133"/>
      <c r="T88" s="203"/>
      <c r="U88" s="133">
        <v>78</v>
      </c>
      <c r="V88" s="203"/>
      <c r="W88" s="133">
        <v>29.8</v>
      </c>
      <c r="X88" s="203"/>
      <c r="Y88" s="133">
        <v>29.8</v>
      </c>
      <c r="Z88" s="203"/>
      <c r="AA88" s="133">
        <v>29.8</v>
      </c>
      <c r="AB88" s="203"/>
      <c r="AC88" s="133">
        <v>29.8</v>
      </c>
      <c r="AD88" s="203"/>
      <c r="AE88" s="133">
        <v>29.8</v>
      </c>
      <c r="AF88" s="203"/>
      <c r="AG88" s="133">
        <v>29.8</v>
      </c>
      <c r="AH88" s="203"/>
      <c r="AI88" s="133">
        <v>29.8</v>
      </c>
      <c r="AJ88" s="275"/>
      <c r="AK88" s="146">
        <f>M88+O88+Q88+S88+U88+W88+Y88+AA88+AC88+AE88+AG88+AI88</f>
        <v>309.30000000000007</v>
      </c>
      <c r="AL88" s="193"/>
    </row>
    <row r="89" spans="1:41" ht="12.75" customHeight="1" x14ac:dyDescent="0.2">
      <c r="A89" s="16"/>
      <c r="B89" s="17"/>
      <c r="D89" s="18"/>
      <c r="F89" s="42" t="s">
        <v>162</v>
      </c>
      <c r="G89" s="40"/>
      <c r="H89" s="41"/>
      <c r="I89" s="14" t="s">
        <v>12</v>
      </c>
      <c r="J89" s="15" t="s">
        <v>220</v>
      </c>
      <c r="K89" s="80" t="s">
        <v>221</v>
      </c>
      <c r="L89" s="15" t="s">
        <v>262</v>
      </c>
      <c r="M89" s="133">
        <v>15.1</v>
      </c>
      <c r="N89" s="203"/>
      <c r="O89" s="133"/>
      <c r="P89" s="203"/>
      <c r="Q89" s="133"/>
      <c r="R89" s="203"/>
      <c r="S89" s="133"/>
      <c r="T89" s="203"/>
      <c r="U89" s="133">
        <v>30.2</v>
      </c>
      <c r="V89" s="203"/>
      <c r="W89" s="133">
        <v>30.2</v>
      </c>
      <c r="X89" s="203"/>
      <c r="Y89" s="133">
        <v>30.2</v>
      </c>
      <c r="Z89" s="203"/>
      <c r="AA89" s="133">
        <v>30.2</v>
      </c>
      <c r="AB89" s="203"/>
      <c r="AC89" s="133">
        <v>30.2</v>
      </c>
      <c r="AD89" s="203"/>
      <c r="AE89" s="133">
        <v>30.2</v>
      </c>
      <c r="AF89" s="203"/>
      <c r="AG89" s="133">
        <v>30.2</v>
      </c>
      <c r="AH89" s="203"/>
      <c r="AI89" s="133">
        <v>30.2</v>
      </c>
      <c r="AJ89" s="275"/>
      <c r="AK89" s="146">
        <f>M89+O89+Q89+S89+U89+W89+Y89+AA89+AC89+AE89+AG89+AI89</f>
        <v>256.7</v>
      </c>
      <c r="AL89" s="193"/>
    </row>
    <row r="90" spans="1:41" ht="12.75" customHeight="1" x14ac:dyDescent="0.2">
      <c r="A90" s="16"/>
      <c r="B90" s="17"/>
      <c r="D90" s="18"/>
      <c r="F90" s="43"/>
      <c r="G90" s="44"/>
      <c r="H90" s="45"/>
      <c r="I90" s="14" t="s">
        <v>13</v>
      </c>
      <c r="J90" s="15" t="s">
        <v>14</v>
      </c>
      <c r="K90" s="15" t="s">
        <v>222</v>
      </c>
      <c r="L90" s="15" t="s">
        <v>243</v>
      </c>
      <c r="M90" s="133"/>
      <c r="N90" s="204"/>
      <c r="O90" s="133"/>
      <c r="P90" s="204"/>
      <c r="Q90" s="133"/>
      <c r="R90" s="204"/>
      <c r="S90" s="133"/>
      <c r="T90" s="204"/>
      <c r="U90" s="133"/>
      <c r="V90" s="204"/>
      <c r="W90" s="133"/>
      <c r="X90" s="204"/>
      <c r="Y90" s="133"/>
      <c r="Z90" s="204"/>
      <c r="AA90" s="133"/>
      <c r="AB90" s="204"/>
      <c r="AC90" s="133"/>
      <c r="AD90" s="204"/>
      <c r="AE90" s="133"/>
      <c r="AF90" s="204"/>
      <c r="AG90" s="133"/>
      <c r="AH90" s="204"/>
      <c r="AI90" s="133"/>
      <c r="AJ90" s="222"/>
      <c r="AK90" s="146">
        <f>M90+O90+Q90+S90+U90+W90+Y90+AA90+AC90+AE90+AG90+AI90</f>
        <v>0</v>
      </c>
      <c r="AL90" s="194"/>
    </row>
    <row r="91" spans="1:41" ht="12.75" customHeight="1" thickBot="1" x14ac:dyDescent="0.25">
      <c r="A91" s="16"/>
      <c r="B91" s="17"/>
      <c r="D91" s="18"/>
      <c r="I91" s="48"/>
      <c r="L91" s="53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41"/>
      <c r="AL91" s="142"/>
    </row>
    <row r="92" spans="1:41" ht="12.75" customHeight="1" thickBot="1" x14ac:dyDescent="0.25">
      <c r="A92" s="16"/>
      <c r="B92" s="17"/>
      <c r="D92" s="128"/>
      <c r="E92" s="127"/>
      <c r="F92" s="127"/>
      <c r="G92" s="127"/>
      <c r="H92" s="127"/>
      <c r="I92" s="127"/>
      <c r="J92" s="127"/>
      <c r="K92" s="127"/>
      <c r="L92" s="127"/>
      <c r="M92" s="218">
        <f>N87+N75+M73</f>
        <v>2684.3</v>
      </c>
      <c r="N92" s="219"/>
      <c r="O92" s="218">
        <f>P87+P75+O73</f>
        <v>0</v>
      </c>
      <c r="P92" s="219"/>
      <c r="Q92" s="218">
        <f>R87+R75+Q73</f>
        <v>0</v>
      </c>
      <c r="R92" s="219"/>
      <c r="S92" s="218"/>
      <c r="T92" s="219"/>
      <c r="U92" s="218">
        <f>V87+V75+U73</f>
        <v>2400.8000000000002</v>
      </c>
      <c r="V92" s="219"/>
      <c r="W92" s="218">
        <f>X87+X75+W73</f>
        <v>1269.5999999999999</v>
      </c>
      <c r="X92" s="219"/>
      <c r="Y92" s="218">
        <f>Z87+Z75+Y73</f>
        <v>1105.5999999999999</v>
      </c>
      <c r="Z92" s="219"/>
      <c r="AA92" s="218">
        <f>AB87+AB75+AA73</f>
        <v>1103.5</v>
      </c>
      <c r="AB92" s="219"/>
      <c r="AC92" s="218">
        <f>AD87+AD75+AC73</f>
        <v>1102.5</v>
      </c>
      <c r="AD92" s="219"/>
      <c r="AE92" s="218">
        <f>AF87+AF75+AE73</f>
        <v>1094.7</v>
      </c>
      <c r="AF92" s="219"/>
      <c r="AG92" s="218">
        <f>AH87+AH75+AG73</f>
        <v>1047.3</v>
      </c>
      <c r="AH92" s="219"/>
      <c r="AI92" s="218">
        <f>AJ87+AJ75+AI73</f>
        <v>897.10000000000014</v>
      </c>
      <c r="AJ92" s="280"/>
      <c r="AK92" s="196">
        <f>AL87+AL75+AK73</f>
        <v>12705.400000000001</v>
      </c>
      <c r="AL92" s="197"/>
      <c r="AM92" s="136">
        <f>SUM(M92:AJ92)</f>
        <v>12705.400000000001</v>
      </c>
      <c r="AN92" s="145" t="str">
        <f>IF(AK92=AM92,"CORRECT","WRONG")</f>
        <v>CORRECT</v>
      </c>
    </row>
    <row r="93" spans="1:41" ht="12.75" customHeight="1" thickBot="1" x14ac:dyDescent="0.25">
      <c r="A93" s="16"/>
      <c r="B93" s="17"/>
      <c r="I93" s="48"/>
      <c r="L93" s="53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41"/>
      <c r="AL93" s="142"/>
      <c r="AN93" s="145"/>
    </row>
    <row r="94" spans="1:41" ht="12.75" customHeight="1" x14ac:dyDescent="0.2">
      <c r="A94" s="16"/>
      <c r="B94" s="17"/>
      <c r="D94" s="49" t="s">
        <v>158</v>
      </c>
      <c r="E94" s="50"/>
      <c r="F94" s="51"/>
      <c r="G94" s="50"/>
      <c r="H94" s="52"/>
      <c r="I94" s="70"/>
      <c r="J94" s="70"/>
      <c r="K94" s="70"/>
      <c r="L94" s="70"/>
      <c r="M94" s="220">
        <f>M97-M92</f>
        <v>391.59999999999991</v>
      </c>
      <c r="N94" s="221"/>
      <c r="O94" s="220"/>
      <c r="P94" s="221"/>
      <c r="Q94" s="220"/>
      <c r="R94" s="221"/>
      <c r="S94" s="220"/>
      <c r="T94" s="221"/>
      <c r="U94" s="220">
        <f>U97-U92</f>
        <v>290.5</v>
      </c>
      <c r="V94" s="221"/>
      <c r="W94" s="220">
        <f>W97-W92</f>
        <v>194.5</v>
      </c>
      <c r="X94" s="221"/>
      <c r="Y94" s="220">
        <f>Y97-Y92</f>
        <v>151</v>
      </c>
      <c r="Z94" s="221"/>
      <c r="AA94" s="220">
        <f>AA97-AA92</f>
        <v>148.90000000000009</v>
      </c>
      <c r="AB94" s="221"/>
      <c r="AC94" s="220">
        <f>AC97-AC92</f>
        <v>150</v>
      </c>
      <c r="AD94" s="221"/>
      <c r="AE94" s="220">
        <f>AE97-AE92</f>
        <v>162.70000000000005</v>
      </c>
      <c r="AF94" s="221"/>
      <c r="AG94" s="220">
        <f>AG97-AG92</f>
        <v>141.20000000000005</v>
      </c>
      <c r="AH94" s="221"/>
      <c r="AI94" s="220">
        <f>AI97-AI92</f>
        <v>145.79999999999995</v>
      </c>
      <c r="AJ94" s="289"/>
      <c r="AK94" s="198">
        <f>AK97-AK92</f>
        <v>1776.1999999999989</v>
      </c>
      <c r="AL94" s="199"/>
      <c r="AM94" s="291">
        <f>SUM(M94:AJ95)</f>
        <v>1776.2</v>
      </c>
      <c r="AN94" s="287" t="str">
        <f>IF(AK94=AM94,"CORRECT","WRONG")</f>
        <v>CORRECT</v>
      </c>
    </row>
    <row r="95" spans="1:41" ht="12.75" customHeight="1" thickBot="1" x14ac:dyDescent="0.25">
      <c r="A95" s="16"/>
      <c r="B95" s="17"/>
      <c r="D95" s="55" t="s">
        <v>96</v>
      </c>
      <c r="E95" s="56"/>
      <c r="F95" s="57"/>
      <c r="G95" s="56"/>
      <c r="H95" s="58"/>
      <c r="I95" s="74"/>
      <c r="J95" s="74"/>
      <c r="K95" s="74"/>
      <c r="L95" s="74"/>
      <c r="M95" s="222"/>
      <c r="N95" s="223"/>
      <c r="O95" s="222"/>
      <c r="P95" s="223"/>
      <c r="Q95" s="222"/>
      <c r="R95" s="223"/>
      <c r="S95" s="222"/>
      <c r="T95" s="223"/>
      <c r="U95" s="222"/>
      <c r="V95" s="223"/>
      <c r="W95" s="222"/>
      <c r="X95" s="223"/>
      <c r="Y95" s="222"/>
      <c r="Z95" s="223"/>
      <c r="AA95" s="222"/>
      <c r="AB95" s="223"/>
      <c r="AC95" s="222"/>
      <c r="AD95" s="223"/>
      <c r="AE95" s="222"/>
      <c r="AF95" s="223"/>
      <c r="AG95" s="222"/>
      <c r="AH95" s="223"/>
      <c r="AI95" s="222"/>
      <c r="AJ95" s="290"/>
      <c r="AK95" s="200"/>
      <c r="AL95" s="201"/>
      <c r="AM95" s="292"/>
      <c r="AN95" s="287" t="str">
        <f>IF(AK95=AM95,"CORRECT","WRONG")</f>
        <v>CORRECT</v>
      </c>
    </row>
    <row r="96" spans="1:41" ht="12.75" customHeight="1" x14ac:dyDescent="0.2">
      <c r="A96" s="16"/>
      <c r="B96" s="17"/>
      <c r="I96" s="79"/>
      <c r="L96" s="76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41"/>
      <c r="AL96" s="142"/>
    </row>
    <row r="97" spans="1:38" ht="12.75" customHeight="1" x14ac:dyDescent="0.2">
      <c r="A97" s="54"/>
      <c r="B97" s="129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224">
        <v>3075.9</v>
      </c>
      <c r="N97" s="225"/>
      <c r="O97" s="224"/>
      <c r="P97" s="225"/>
      <c r="Q97" s="224"/>
      <c r="R97" s="225"/>
      <c r="S97" s="224"/>
      <c r="T97" s="225"/>
      <c r="U97" s="224">
        <v>2691.3</v>
      </c>
      <c r="V97" s="225"/>
      <c r="W97" s="224">
        <v>1464.1</v>
      </c>
      <c r="X97" s="225"/>
      <c r="Y97" s="224">
        <v>1256.5999999999999</v>
      </c>
      <c r="Z97" s="225"/>
      <c r="AA97" s="224">
        <v>1252.4000000000001</v>
      </c>
      <c r="AB97" s="225"/>
      <c r="AC97" s="224">
        <v>1252.5</v>
      </c>
      <c r="AD97" s="225"/>
      <c r="AE97" s="224">
        <v>1257.4000000000001</v>
      </c>
      <c r="AF97" s="225"/>
      <c r="AG97" s="224">
        <v>1188.5</v>
      </c>
      <c r="AH97" s="225"/>
      <c r="AI97" s="224">
        <v>1042.9000000000001</v>
      </c>
      <c r="AJ97" s="288"/>
      <c r="AK97" s="196">
        <f>SUM(M97:AJ97)</f>
        <v>14481.6</v>
      </c>
      <c r="AL97" s="197"/>
    </row>
    <row r="98" spans="1:38" ht="12.75" customHeight="1" thickBot="1" x14ac:dyDescent="0.25">
      <c r="I98" s="79"/>
      <c r="L98" s="76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43"/>
      <c r="AL98" s="144"/>
    </row>
    <row r="99" spans="1:38" ht="12.75" customHeight="1" x14ac:dyDescent="0.2">
      <c r="I99" s="79"/>
      <c r="L99" s="59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</row>
    <row r="100" spans="1:38" ht="12.75" customHeight="1" x14ac:dyDescent="0.2">
      <c r="B100" s="60" t="s">
        <v>159</v>
      </c>
      <c r="C100" s="61"/>
      <c r="D100" s="61"/>
      <c r="E100" s="61"/>
      <c r="F100" s="62"/>
      <c r="G100" s="61"/>
      <c r="H100" s="63"/>
      <c r="I100" s="14" t="s">
        <v>292</v>
      </c>
      <c r="J100" s="15" t="s">
        <v>97</v>
      </c>
      <c r="K100" s="15"/>
      <c r="L100" s="121" t="s">
        <v>99</v>
      </c>
      <c r="M100" s="133"/>
      <c r="N100" s="217">
        <f>SUM(M100:M103)</f>
        <v>143.80000000000001</v>
      </c>
      <c r="O100" s="133"/>
      <c r="P100" s="217">
        <f>SUM(O100:O103)</f>
        <v>0</v>
      </c>
      <c r="Q100" s="133"/>
      <c r="R100" s="217">
        <f>SUM(Q100:Q103)</f>
        <v>0</v>
      </c>
      <c r="S100" s="133"/>
      <c r="T100" s="217">
        <f>SUM(S100:S103)</f>
        <v>0</v>
      </c>
      <c r="U100" s="133"/>
      <c r="V100" s="217">
        <f>SUM(U100:U103)</f>
        <v>39</v>
      </c>
      <c r="W100" s="133"/>
      <c r="X100" s="217">
        <f>SUM(W100:W103)</f>
        <v>1347.2</v>
      </c>
      <c r="Y100" s="133"/>
      <c r="Z100" s="217">
        <f>SUM(Y100:Y103)</f>
        <v>28.2</v>
      </c>
      <c r="AA100" s="133"/>
      <c r="AB100" s="217">
        <f>SUM(AA100:AA103)</f>
        <v>18.3</v>
      </c>
      <c r="AC100" s="133"/>
      <c r="AD100" s="217">
        <f>SUM(AC100:AC103)</f>
        <v>18.3</v>
      </c>
      <c r="AE100" s="133">
        <v>9.6999999999999993</v>
      </c>
      <c r="AF100" s="217">
        <f>SUM(AE100:AE103)</f>
        <v>11.7</v>
      </c>
      <c r="AG100" s="133"/>
      <c r="AH100" s="217">
        <f>SUM(AG100:AG103)</f>
        <v>11.4</v>
      </c>
      <c r="AI100" s="133"/>
      <c r="AJ100" s="217">
        <f>SUM(AI100:AI103)</f>
        <v>11.1</v>
      </c>
      <c r="AK100" s="131">
        <f>M100+O100+Q100+S100+U100+W100+Y100+AA100+AC100+AE100+AG100+AI100</f>
        <v>9.6999999999999993</v>
      </c>
      <c r="AL100" s="202">
        <f>SUM(AK100:AK103)</f>
        <v>1629</v>
      </c>
    </row>
    <row r="101" spans="1:38" ht="12.75" customHeight="1" x14ac:dyDescent="0.2">
      <c r="B101" s="239" t="s">
        <v>107</v>
      </c>
      <c r="C101" s="240"/>
      <c r="D101" s="240"/>
      <c r="E101" s="64"/>
      <c r="F101" s="65"/>
      <c r="G101" s="66"/>
      <c r="H101" s="67"/>
      <c r="I101" s="14" t="s">
        <v>293</v>
      </c>
      <c r="J101" s="15" t="s">
        <v>98</v>
      </c>
      <c r="K101" s="15"/>
      <c r="L101" s="121" t="s">
        <v>100</v>
      </c>
      <c r="M101" s="133"/>
      <c r="N101" s="217"/>
      <c r="O101" s="133"/>
      <c r="P101" s="217"/>
      <c r="Q101" s="133"/>
      <c r="R101" s="217"/>
      <c r="S101" s="133"/>
      <c r="T101" s="217"/>
      <c r="U101" s="133"/>
      <c r="V101" s="217"/>
      <c r="W101" s="133">
        <v>14.3</v>
      </c>
      <c r="X101" s="217"/>
      <c r="Y101" s="133">
        <v>26.2</v>
      </c>
      <c r="Z101" s="217"/>
      <c r="AA101" s="133">
        <v>16.3</v>
      </c>
      <c r="AB101" s="217"/>
      <c r="AC101" s="133">
        <v>16.3</v>
      </c>
      <c r="AD101" s="217"/>
      <c r="AE101" s="133"/>
      <c r="AF101" s="217"/>
      <c r="AG101" s="133">
        <v>9.4</v>
      </c>
      <c r="AH101" s="217"/>
      <c r="AI101" s="133">
        <v>9.1</v>
      </c>
      <c r="AJ101" s="217"/>
      <c r="AK101" s="131">
        <f>M101+O101+Q101+S101+U101+W101+Y101+AA101+AC101+AE101+AG101+AI101</f>
        <v>91.6</v>
      </c>
      <c r="AL101" s="203"/>
    </row>
    <row r="102" spans="1:38" x14ac:dyDescent="0.2">
      <c r="B102" s="68"/>
      <c r="I102" s="14" t="s">
        <v>294</v>
      </c>
      <c r="J102" s="15" t="s">
        <v>296</v>
      </c>
      <c r="M102" s="133">
        <v>143.80000000000001</v>
      </c>
      <c r="N102" s="217"/>
      <c r="O102" s="133"/>
      <c r="P102" s="217"/>
      <c r="Q102" s="133"/>
      <c r="R102" s="217"/>
      <c r="S102" s="133"/>
      <c r="T102" s="217"/>
      <c r="U102" s="133">
        <v>39</v>
      </c>
      <c r="V102" s="217"/>
      <c r="W102" s="133">
        <v>1332.9</v>
      </c>
      <c r="X102" s="217"/>
      <c r="Y102" s="133">
        <v>2</v>
      </c>
      <c r="Z102" s="217"/>
      <c r="AA102" s="133">
        <v>2</v>
      </c>
      <c r="AB102" s="217"/>
      <c r="AC102" s="133">
        <v>2</v>
      </c>
      <c r="AD102" s="217"/>
      <c r="AE102" s="133">
        <v>2</v>
      </c>
      <c r="AF102" s="217"/>
      <c r="AG102" s="133">
        <v>2</v>
      </c>
      <c r="AH102" s="217"/>
      <c r="AI102" s="133">
        <v>2</v>
      </c>
      <c r="AJ102" s="217"/>
      <c r="AK102" s="131">
        <f>M102+O102+Q102+S102+U102+W102+Y102+AA102+AC102+AE102+AG102+AI102</f>
        <v>1527.7</v>
      </c>
      <c r="AL102" s="203"/>
    </row>
    <row r="103" spans="1:38" x14ac:dyDescent="0.2">
      <c r="I103" s="14" t="s">
        <v>295</v>
      </c>
      <c r="J103" s="15" t="s">
        <v>297</v>
      </c>
      <c r="M103" s="133"/>
      <c r="N103" s="217"/>
      <c r="O103" s="133"/>
      <c r="P103" s="217"/>
      <c r="Q103" s="133"/>
      <c r="R103" s="217"/>
      <c r="S103" s="133"/>
      <c r="T103" s="217"/>
      <c r="U103" s="133"/>
      <c r="V103" s="217"/>
      <c r="W103" s="133"/>
      <c r="X103" s="217"/>
      <c r="Y103" s="133"/>
      <c r="Z103" s="217"/>
      <c r="AA103" s="133"/>
      <c r="AB103" s="217"/>
      <c r="AC103" s="133"/>
      <c r="AD103" s="217"/>
      <c r="AE103" s="133"/>
      <c r="AF103" s="217"/>
      <c r="AG103" s="133"/>
      <c r="AH103" s="217"/>
      <c r="AI103" s="133"/>
      <c r="AJ103" s="217"/>
      <c r="AK103" s="131">
        <f>M103+O103+Q103+S103+U103+W103+Y103+AA103+AC103+AE103+AG103+AI103</f>
        <v>0</v>
      </c>
      <c r="AL103" s="204"/>
    </row>
    <row r="104" spans="1:38" x14ac:dyDescent="0.2">
      <c r="I104" s="79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</row>
    <row r="105" spans="1:38" x14ac:dyDescent="0.2">
      <c r="I105" s="81"/>
      <c r="J105" s="59"/>
      <c r="K105" s="59"/>
      <c r="L105" s="59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</row>
    <row r="106" spans="1:38" x14ac:dyDescent="0.2">
      <c r="A106" s="60" t="s">
        <v>160</v>
      </c>
      <c r="B106" s="69"/>
      <c r="C106" s="69"/>
      <c r="D106" s="69"/>
      <c r="E106" s="69"/>
      <c r="F106" s="62"/>
      <c r="G106" s="69"/>
      <c r="H106" s="70"/>
      <c r="I106" s="82">
        <v>1</v>
      </c>
      <c r="J106" s="15" t="s">
        <v>102</v>
      </c>
      <c r="K106" s="15"/>
      <c r="L106" s="15" t="s">
        <v>105</v>
      </c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</row>
    <row r="107" spans="1:38" ht="12.75" customHeight="1" x14ac:dyDescent="0.2">
      <c r="A107" s="71" t="s">
        <v>101</v>
      </c>
      <c r="B107" s="4"/>
      <c r="C107" s="4"/>
      <c r="D107" s="4"/>
      <c r="E107" s="4"/>
      <c r="I107" s="82">
        <v>2</v>
      </c>
      <c r="J107" s="15" t="s">
        <v>103</v>
      </c>
      <c r="K107" s="15"/>
      <c r="L107" s="15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</row>
    <row r="108" spans="1:38" x14ac:dyDescent="0.2">
      <c r="A108" s="71"/>
      <c r="B108" s="4"/>
      <c r="C108" s="4"/>
      <c r="D108" s="4"/>
      <c r="E108" s="4"/>
      <c r="I108" s="82">
        <v>3</v>
      </c>
      <c r="J108" s="15" t="s">
        <v>244</v>
      </c>
      <c r="K108" s="15"/>
      <c r="L108" s="15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</row>
    <row r="109" spans="1:38" x14ac:dyDescent="0.2">
      <c r="A109" s="72"/>
      <c r="B109" s="73"/>
      <c r="C109" s="73"/>
      <c r="D109" s="73"/>
      <c r="E109" s="73"/>
      <c r="F109" s="65"/>
      <c r="G109" s="73"/>
      <c r="H109" s="74"/>
      <c r="I109" s="82">
        <v>4</v>
      </c>
      <c r="J109" s="15" t="s">
        <v>104</v>
      </c>
      <c r="K109" s="15"/>
      <c r="L109" s="15" t="s">
        <v>106</v>
      </c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</row>
    <row r="110" spans="1:38" x14ac:dyDescent="0.2"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</row>
    <row r="111" spans="1:38" x14ac:dyDescent="0.2">
      <c r="A111" s="285" t="s">
        <v>298</v>
      </c>
      <c r="B111" s="285"/>
      <c r="C111" s="285"/>
      <c r="D111" s="285"/>
      <c r="E111" s="285"/>
      <c r="F111" s="285"/>
      <c r="G111" s="285"/>
      <c r="H111" s="285"/>
      <c r="I111" s="286"/>
      <c r="J111" s="286"/>
      <c r="M111" s="195">
        <f>M97+N100</f>
        <v>3219.7000000000003</v>
      </c>
      <c r="N111" s="195"/>
      <c r="O111" s="195">
        <f>O97+P100</f>
        <v>0</v>
      </c>
      <c r="P111" s="195"/>
      <c r="Q111" s="195">
        <f>Q97+R100</f>
        <v>0</v>
      </c>
      <c r="R111" s="195"/>
      <c r="S111" s="195">
        <f>S97+T100</f>
        <v>0</v>
      </c>
      <c r="T111" s="195"/>
      <c r="U111" s="195">
        <f>U97+V100</f>
        <v>2730.3</v>
      </c>
      <c r="V111" s="195"/>
      <c r="W111" s="195">
        <f>W97+X100</f>
        <v>2811.3</v>
      </c>
      <c r="X111" s="195"/>
      <c r="Y111" s="195">
        <f>Y97+Z100</f>
        <v>1284.8</v>
      </c>
      <c r="Z111" s="195"/>
      <c r="AA111" s="195">
        <f>AA97+AB100</f>
        <v>1270.7</v>
      </c>
      <c r="AB111" s="195"/>
      <c r="AC111" s="195">
        <f>AC97+AD100</f>
        <v>1270.8</v>
      </c>
      <c r="AD111" s="195"/>
      <c r="AE111" s="195">
        <f>AE97+AF100</f>
        <v>1269.1000000000001</v>
      </c>
      <c r="AF111" s="195"/>
      <c r="AG111" s="195">
        <f>AG97+AH100</f>
        <v>1199.9000000000001</v>
      </c>
      <c r="AH111" s="195"/>
      <c r="AI111" s="195">
        <f>AI97+AJ100</f>
        <v>1054</v>
      </c>
      <c r="AJ111" s="195"/>
      <c r="AK111" s="195">
        <f>AL100+AK97</f>
        <v>16110.6</v>
      </c>
      <c r="AL111" s="195"/>
    </row>
    <row r="112" spans="1:38" x14ac:dyDescent="0.2">
      <c r="A112" s="285" t="s">
        <v>299</v>
      </c>
      <c r="B112" s="285"/>
      <c r="C112" s="285"/>
      <c r="D112" s="285"/>
      <c r="E112" s="285"/>
      <c r="F112" s="285"/>
      <c r="G112" s="285"/>
      <c r="H112" s="285"/>
      <c r="I112" s="286"/>
      <c r="J112" s="286"/>
      <c r="M112" s="195">
        <v>3219.7</v>
      </c>
      <c r="N112" s="195"/>
      <c r="O112" s="195"/>
      <c r="P112" s="195"/>
      <c r="Q112" s="195"/>
      <c r="R112" s="195"/>
      <c r="S112" s="195"/>
      <c r="T112" s="195"/>
      <c r="U112" s="195">
        <v>2730.3</v>
      </c>
      <c r="V112" s="195"/>
      <c r="W112" s="195">
        <v>2811.3</v>
      </c>
      <c r="X112" s="195"/>
      <c r="Y112" s="195">
        <v>1284.8</v>
      </c>
      <c r="Z112" s="195"/>
      <c r="AA112" s="195">
        <v>1270.7</v>
      </c>
      <c r="AB112" s="195"/>
      <c r="AC112" s="195">
        <v>1270.8</v>
      </c>
      <c r="AD112" s="195"/>
      <c r="AE112" s="195">
        <v>1269.0999999999999</v>
      </c>
      <c r="AF112" s="195"/>
      <c r="AG112" s="195">
        <v>1199.9000000000001</v>
      </c>
      <c r="AH112" s="195"/>
      <c r="AI112" s="195">
        <v>1054</v>
      </c>
      <c r="AJ112" s="195"/>
      <c r="AK112" s="195">
        <f>SUM(M112:AJ112)</f>
        <v>16110.599999999999</v>
      </c>
      <c r="AL112" s="195"/>
    </row>
    <row r="113" spans="1:38" x14ac:dyDescent="0.2">
      <c r="A113" s="285" t="s">
        <v>300</v>
      </c>
      <c r="B113" s="285"/>
      <c r="C113" s="285"/>
      <c r="D113" s="285"/>
      <c r="E113" s="285"/>
      <c r="F113" s="285"/>
      <c r="G113" s="285"/>
      <c r="H113" s="285"/>
      <c r="I113" s="286"/>
      <c r="J113" s="286"/>
      <c r="M113" s="195" t="str">
        <f>IF(M111=M112,"CORRECT","WRONG")</f>
        <v>CORRECT</v>
      </c>
      <c r="N113" s="195"/>
      <c r="O113" s="195" t="str">
        <f>IF(O111=O112,"CORRECT","WRONG")</f>
        <v>CORRECT</v>
      </c>
      <c r="P113" s="195"/>
      <c r="Q113" s="195" t="str">
        <f>IF(Q111=Q112,"CORRECT","WRONG")</f>
        <v>CORRECT</v>
      </c>
      <c r="R113" s="195"/>
      <c r="S113" s="195" t="str">
        <f>IF(S111=S112,"CORRECT","WRONG")</f>
        <v>CORRECT</v>
      </c>
      <c r="T113" s="195"/>
      <c r="U113" s="195" t="str">
        <f>IF(U111=U112,"CORRECT","WRONG")</f>
        <v>CORRECT</v>
      </c>
      <c r="V113" s="195"/>
      <c r="W113" s="195" t="str">
        <f>IF(W111=W112,"CORRECT","WRONG")</f>
        <v>CORRECT</v>
      </c>
      <c r="X113" s="195"/>
      <c r="Y113" s="195" t="str">
        <f>IF(Y111=Y112,"CORRECT","WRONG")</f>
        <v>CORRECT</v>
      </c>
      <c r="Z113" s="195"/>
      <c r="AA113" s="195" t="str">
        <f>IF(AA111=AA112,"CORRECT","WRONG")</f>
        <v>CORRECT</v>
      </c>
      <c r="AB113" s="195"/>
      <c r="AC113" s="195" t="str">
        <f>IF(AC111=AC112,"CORRECT","WRONG")</f>
        <v>CORRECT</v>
      </c>
      <c r="AD113" s="195"/>
      <c r="AE113" s="195" t="str">
        <f>IF(AE111=AE112,"CORRECT","WRONG")</f>
        <v>CORRECT</v>
      </c>
      <c r="AF113" s="195"/>
      <c r="AG113" s="195" t="str">
        <f>IF(AG111=AG112,"CORRECT","WRONG")</f>
        <v>CORRECT</v>
      </c>
      <c r="AH113" s="195"/>
      <c r="AI113" s="195" t="str">
        <f>IF(AI111=AI112,"CORRECT","WRONG")</f>
        <v>CORRECT</v>
      </c>
      <c r="AJ113" s="195"/>
      <c r="AK113" s="195" t="str">
        <f>IF(AK111=AK112,"CORRECT","WRONG")</f>
        <v>CORRECT</v>
      </c>
      <c r="AL113" s="195"/>
    </row>
    <row r="115" spans="1:38" x14ac:dyDescent="0.2">
      <c r="A115" s="75" t="s">
        <v>61</v>
      </c>
    </row>
  </sheetData>
  <mergeCells count="262">
    <mergeCell ref="P100:P103"/>
    <mergeCell ref="O111:P111"/>
    <mergeCell ref="O73:P73"/>
    <mergeCell ref="P75:P85"/>
    <mergeCell ref="P87:P90"/>
    <mergeCell ref="O92:P92"/>
    <mergeCell ref="N100:N103"/>
    <mergeCell ref="N33:N40"/>
    <mergeCell ref="N43:N50"/>
    <mergeCell ref="N53:N61"/>
    <mergeCell ref="N63:N69"/>
    <mergeCell ref="N87:N90"/>
    <mergeCell ref="M92:N92"/>
    <mergeCell ref="M94:N95"/>
    <mergeCell ref="M73:N73"/>
    <mergeCell ref="N75:N85"/>
    <mergeCell ref="S2:T2"/>
    <mergeCell ref="T4:T7"/>
    <mergeCell ref="T10:T19"/>
    <mergeCell ref="R23:R31"/>
    <mergeCell ref="R33:R40"/>
    <mergeCell ref="M1:AJ1"/>
    <mergeCell ref="O2:P2"/>
    <mergeCell ref="A1:C1"/>
    <mergeCell ref="A46:B47"/>
    <mergeCell ref="I47:I48"/>
    <mergeCell ref="A36:A37"/>
    <mergeCell ref="U2:V2"/>
    <mergeCell ref="V4:V7"/>
    <mergeCell ref="D45:D46"/>
    <mergeCell ref="P43:P50"/>
    <mergeCell ref="D1:H1"/>
    <mergeCell ref="P4:P7"/>
    <mergeCell ref="P10:P19"/>
    <mergeCell ref="P23:P31"/>
    <mergeCell ref="P33:P40"/>
    <mergeCell ref="K10:K11"/>
    <mergeCell ref="L10:L11"/>
    <mergeCell ref="J47:J48"/>
    <mergeCell ref="K47:K48"/>
    <mergeCell ref="R43:R50"/>
    <mergeCell ref="R53:R61"/>
    <mergeCell ref="R63:R69"/>
    <mergeCell ref="R75:R85"/>
    <mergeCell ref="R87:R90"/>
    <mergeCell ref="Q92:R92"/>
    <mergeCell ref="D25:D26"/>
    <mergeCell ref="D32:D33"/>
    <mergeCell ref="Q2:R2"/>
    <mergeCell ref="R4:R7"/>
    <mergeCell ref="R10:R19"/>
    <mergeCell ref="I75:I77"/>
    <mergeCell ref="F76:H76"/>
    <mergeCell ref="F88:H88"/>
    <mergeCell ref="P53:P61"/>
    <mergeCell ref="P63:P69"/>
    <mergeCell ref="K75:K84"/>
    <mergeCell ref="L47:L48"/>
    <mergeCell ref="M2:N2"/>
    <mergeCell ref="N4:N7"/>
    <mergeCell ref="N10:N19"/>
    <mergeCell ref="N23:N31"/>
    <mergeCell ref="T87:T90"/>
    <mergeCell ref="S92:T92"/>
    <mergeCell ref="V10:V19"/>
    <mergeCell ref="V23:V31"/>
    <mergeCell ref="V33:V40"/>
    <mergeCell ref="V43:V50"/>
    <mergeCell ref="V53:V61"/>
    <mergeCell ref="V63:V69"/>
    <mergeCell ref="V75:V85"/>
    <mergeCell ref="V87:V90"/>
    <mergeCell ref="T23:T31"/>
    <mergeCell ref="T33:T40"/>
    <mergeCell ref="T43:T50"/>
    <mergeCell ref="T53:T61"/>
    <mergeCell ref="T63:T69"/>
    <mergeCell ref="T75:T85"/>
    <mergeCell ref="U92:V92"/>
    <mergeCell ref="W2:X2"/>
    <mergeCell ref="X4:X7"/>
    <mergeCell ref="X10:X19"/>
    <mergeCell ref="X23:X31"/>
    <mergeCell ref="X33:X40"/>
    <mergeCell ref="X43:X50"/>
    <mergeCell ref="X53:X61"/>
    <mergeCell ref="X63:X69"/>
    <mergeCell ref="X75:X85"/>
    <mergeCell ref="AA2:AB2"/>
    <mergeCell ref="AB4:AB7"/>
    <mergeCell ref="AB10:AB19"/>
    <mergeCell ref="AB23:AB31"/>
    <mergeCell ref="AB33:AB40"/>
    <mergeCell ref="AB43:AB50"/>
    <mergeCell ref="AB53:AB61"/>
    <mergeCell ref="X87:X90"/>
    <mergeCell ref="W92:X92"/>
    <mergeCell ref="Y2:Z2"/>
    <mergeCell ref="Z4:Z7"/>
    <mergeCell ref="Z10:Z19"/>
    <mergeCell ref="Z23:Z31"/>
    <mergeCell ref="Z33:Z40"/>
    <mergeCell ref="Z43:Z50"/>
    <mergeCell ref="Z53:Z61"/>
    <mergeCell ref="Z63:Z69"/>
    <mergeCell ref="AD10:AD19"/>
    <mergeCell ref="AF10:AF19"/>
    <mergeCell ref="AH10:AH19"/>
    <mergeCell ref="AL10:AL19"/>
    <mergeCell ref="AD23:AD31"/>
    <mergeCell ref="AF23:AF31"/>
    <mergeCell ref="AH23:AH31"/>
    <mergeCell ref="AL23:AL31"/>
    <mergeCell ref="AC2:AD2"/>
    <mergeCell ref="AE2:AF2"/>
    <mergeCell ref="AG2:AH2"/>
    <mergeCell ref="AK2:AL2"/>
    <mergeCell ref="AD4:AD7"/>
    <mergeCell ref="AF4:AF7"/>
    <mergeCell ref="AH4:AH7"/>
    <mergeCell ref="AL4:AL7"/>
    <mergeCell ref="AD53:AD61"/>
    <mergeCell ref="AF53:AF61"/>
    <mergeCell ref="AH53:AH61"/>
    <mergeCell ref="AD33:AD40"/>
    <mergeCell ref="AF33:AF40"/>
    <mergeCell ref="AH33:AH40"/>
    <mergeCell ref="AL33:AL40"/>
    <mergeCell ref="AL53:AL61"/>
    <mergeCell ref="AD43:AD50"/>
    <mergeCell ref="AF43:AF50"/>
    <mergeCell ref="AH43:AH50"/>
    <mergeCell ref="AL43:AL50"/>
    <mergeCell ref="AJ43:AJ50"/>
    <mergeCell ref="AL63:AL69"/>
    <mergeCell ref="AB75:AB85"/>
    <mergeCell ref="AD75:AD85"/>
    <mergeCell ref="AF75:AF85"/>
    <mergeCell ref="AH75:AH85"/>
    <mergeCell ref="AL75:AL85"/>
    <mergeCell ref="AJ75:AJ85"/>
    <mergeCell ref="AI73:AJ73"/>
    <mergeCell ref="AK73:AL73"/>
    <mergeCell ref="AB63:AB69"/>
    <mergeCell ref="AD63:AD69"/>
    <mergeCell ref="AF63:AF69"/>
    <mergeCell ref="AH63:AH69"/>
    <mergeCell ref="AJ87:AJ90"/>
    <mergeCell ref="AI92:AJ92"/>
    <mergeCell ref="AB87:AB90"/>
    <mergeCell ref="AD87:AD90"/>
    <mergeCell ref="AF87:AF90"/>
    <mergeCell ref="AH87:AH90"/>
    <mergeCell ref="AA92:AB92"/>
    <mergeCell ref="AC92:AD92"/>
    <mergeCell ref="AE92:AF92"/>
    <mergeCell ref="Z75:Z85"/>
    <mergeCell ref="Z87:Z90"/>
    <mergeCell ref="Y92:Z92"/>
    <mergeCell ref="AJ53:AJ61"/>
    <mergeCell ref="AJ63:AJ69"/>
    <mergeCell ref="AL87:AL90"/>
    <mergeCell ref="AK1:AL1"/>
    <mergeCell ref="Q97:R97"/>
    <mergeCell ref="S97:T97"/>
    <mergeCell ref="U97:V97"/>
    <mergeCell ref="W97:X97"/>
    <mergeCell ref="Y97:Z97"/>
    <mergeCell ref="AA97:AB97"/>
    <mergeCell ref="Q94:R95"/>
    <mergeCell ref="S94:T95"/>
    <mergeCell ref="U94:V95"/>
    <mergeCell ref="W94:X95"/>
    <mergeCell ref="AK94:AL95"/>
    <mergeCell ref="AI2:AJ2"/>
    <mergeCell ref="AJ4:AJ7"/>
    <mergeCell ref="AJ10:AJ19"/>
    <mergeCell ref="AJ23:AJ31"/>
    <mergeCell ref="AJ33:AJ40"/>
    <mergeCell ref="AK92:AL92"/>
    <mergeCell ref="A111:H111"/>
    <mergeCell ref="I111:J111"/>
    <mergeCell ref="Q111:R111"/>
    <mergeCell ref="S111:T111"/>
    <mergeCell ref="M111:N111"/>
    <mergeCell ref="U111:V111"/>
    <mergeCell ref="AI94:AJ95"/>
    <mergeCell ref="Y94:Z95"/>
    <mergeCell ref="AA94:AB95"/>
    <mergeCell ref="AC94:AD95"/>
    <mergeCell ref="AE94:AF95"/>
    <mergeCell ref="R100:R103"/>
    <mergeCell ref="T100:T103"/>
    <mergeCell ref="V100:V103"/>
    <mergeCell ref="X100:X103"/>
    <mergeCell ref="AC97:AD97"/>
    <mergeCell ref="AG94:AH95"/>
    <mergeCell ref="Z100:Z103"/>
    <mergeCell ref="AB100:AB103"/>
    <mergeCell ref="AD100:AD103"/>
    <mergeCell ref="O97:P97"/>
    <mergeCell ref="O94:P95"/>
    <mergeCell ref="M97:N97"/>
    <mergeCell ref="B101:D101"/>
    <mergeCell ref="AC113:AD113"/>
    <mergeCell ref="AK111:AL111"/>
    <mergeCell ref="Q73:R73"/>
    <mergeCell ref="S73:T73"/>
    <mergeCell ref="U73:V73"/>
    <mergeCell ref="W73:X73"/>
    <mergeCell ref="Y73:Z73"/>
    <mergeCell ref="AA73:AB73"/>
    <mergeCell ref="AC73:AD73"/>
    <mergeCell ref="AE73:AF73"/>
    <mergeCell ref="W111:X111"/>
    <mergeCell ref="Y111:Z111"/>
    <mergeCell ref="AA111:AB111"/>
    <mergeCell ref="AE111:AF111"/>
    <mergeCell ref="AG111:AH111"/>
    <mergeCell ref="AF100:AF103"/>
    <mergeCell ref="AH100:AH103"/>
    <mergeCell ref="AC111:AD111"/>
    <mergeCell ref="AL100:AL103"/>
    <mergeCell ref="AE97:AF97"/>
    <mergeCell ref="AG97:AH97"/>
    <mergeCell ref="AK97:AL97"/>
    <mergeCell ref="AG73:AH73"/>
    <mergeCell ref="AG92:AH92"/>
    <mergeCell ref="AG113:AH113"/>
    <mergeCell ref="AI113:AJ113"/>
    <mergeCell ref="AK113:AL113"/>
    <mergeCell ref="A112:H112"/>
    <mergeCell ref="I112:J112"/>
    <mergeCell ref="Q112:R112"/>
    <mergeCell ref="S112:T112"/>
    <mergeCell ref="O112:P112"/>
    <mergeCell ref="M112:N112"/>
    <mergeCell ref="U112:V112"/>
    <mergeCell ref="A113:H113"/>
    <mergeCell ref="I113:J113"/>
    <mergeCell ref="Q113:R113"/>
    <mergeCell ref="S113:T113"/>
    <mergeCell ref="O113:P113"/>
    <mergeCell ref="M113:N113"/>
    <mergeCell ref="U113:V113"/>
    <mergeCell ref="W113:X113"/>
    <mergeCell ref="Y113:Z113"/>
    <mergeCell ref="AA113:AB113"/>
    <mergeCell ref="AE113:AF113"/>
    <mergeCell ref="W112:X112"/>
    <mergeCell ref="Y112:Z112"/>
    <mergeCell ref="AA112:AB112"/>
    <mergeCell ref="AK112:AL112"/>
    <mergeCell ref="AM94:AM95"/>
    <mergeCell ref="AN94:AN95"/>
    <mergeCell ref="AC112:AD112"/>
    <mergeCell ref="AE112:AF112"/>
    <mergeCell ref="AG112:AH112"/>
    <mergeCell ref="AI112:AJ112"/>
    <mergeCell ref="AI97:AJ97"/>
    <mergeCell ref="AI111:AJ111"/>
    <mergeCell ref="AJ100:AJ103"/>
  </mergeCells>
  <phoneticPr fontId="3" type="noConversion"/>
  <conditionalFormatting sqref="R100:R103 P100:P103 N100:N103">
    <cfRule type="cellIs" dxfId="7" priority="1" stopIfTrue="1" operator="equal">
      <formula>"WRONG"</formula>
    </cfRule>
  </conditionalFormatting>
  <conditionalFormatting sqref="AN92 M113:AJ113">
    <cfRule type="cellIs" dxfId="6" priority="2" stopIfTrue="1" operator="equal">
      <formula>"WRONG"</formula>
    </cfRule>
  </conditionalFormatting>
  <printOptions horizontalCentered="1" verticalCentered="1"/>
  <pageMargins left="0.2" right="0.19685039370078741" top="0.47244094488188981" bottom="0.27559055118110237" header="0.19685039370078741" footer="0.12"/>
  <pageSetup paperSize="8" scale="79" orientation="landscape" r:id="rId1"/>
  <headerFooter alignWithMargins="0">
    <oddHeader>&amp;R&amp;"Arial,Bold"Découpage de la surface de plancher nette en sous-surfaces
selon la DIN 277</oddHeader>
    <oddFooter>&amp;L&amp;D&amp;R&amp;A</oddFooter>
  </headerFooter>
  <rowBreaks count="1" manualBreakCount="1">
    <brk id="2" max="33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133"/>
  <sheetViews>
    <sheetView showZeros="0" zoomScale="70" zoomScaleNormal="70" zoomScaleSheetLayoutView="115" workbookViewId="0">
      <pane xSplit="9" ySplit="3" topLeftCell="J7" activePane="bottomRight" state="frozenSplit"/>
      <selection activeCell="D1" sqref="D1:H1"/>
      <selection pane="topRight" activeCell="J1" sqref="J1"/>
      <selection pane="bottomLeft" activeCell="A4" sqref="A4"/>
      <selection pane="bottomRight" activeCell="K43" sqref="K43"/>
    </sheetView>
  </sheetViews>
  <sheetFormatPr defaultRowHeight="12.75" x14ac:dyDescent="0.2"/>
  <cols>
    <col min="1" max="1" width="4.7109375" style="2" customWidth="1"/>
    <col min="2" max="2" width="11.7109375" style="2" customWidth="1"/>
    <col min="3" max="3" width="3.28515625" style="2" customWidth="1"/>
    <col min="4" max="4" width="16.7109375" style="2" customWidth="1"/>
    <col min="5" max="5" width="3.85546875" style="2" customWidth="1"/>
    <col min="6" max="6" width="16.7109375" style="3" customWidth="1"/>
    <col min="7" max="7" width="3.42578125" style="4" customWidth="1"/>
    <col min="8" max="8" width="28.140625" style="5" customWidth="1"/>
    <col min="9" max="9" width="4" style="6" bestFit="1" customWidth="1"/>
    <col min="10" max="10" width="4" style="6" customWidth="1"/>
    <col min="11" max="11" width="39.7109375" style="7" customWidth="1"/>
    <col min="12" max="12" width="126.7109375" style="7" hidden="1" customWidth="1"/>
    <col min="13" max="13" width="100.28515625" style="7" hidden="1" customWidth="1"/>
    <col min="14" max="21" width="10.7109375" style="7" customWidth="1"/>
    <col min="22" max="23" width="10.7109375" style="7" hidden="1" customWidth="1"/>
    <col min="24" max="29" width="10.7109375" style="7" customWidth="1"/>
    <col min="30" max="16384" width="9.140625" style="2"/>
  </cols>
  <sheetData>
    <row r="1" spans="1:29" s="77" customFormat="1" ht="36.75" customHeight="1" thickBot="1" x14ac:dyDescent="0.25">
      <c r="A1" s="259" t="s">
        <v>133</v>
      </c>
      <c r="B1" s="260"/>
      <c r="C1" s="260"/>
      <c r="D1" s="259" t="s">
        <v>134</v>
      </c>
      <c r="E1" s="260"/>
      <c r="F1" s="260"/>
      <c r="G1" s="260"/>
      <c r="H1" s="261"/>
      <c r="I1" s="1" t="s">
        <v>95</v>
      </c>
      <c r="J1" s="173" t="s">
        <v>320</v>
      </c>
      <c r="K1" s="1" t="s">
        <v>94</v>
      </c>
      <c r="L1" s="1" t="s">
        <v>271</v>
      </c>
      <c r="M1" s="1" t="s">
        <v>272</v>
      </c>
      <c r="N1" s="259" t="s">
        <v>306</v>
      </c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166"/>
      <c r="AA1" s="166"/>
      <c r="AB1" s="226" t="s">
        <v>316</v>
      </c>
      <c r="AC1" s="227"/>
    </row>
    <row r="2" spans="1:29" ht="13.5" thickBot="1" x14ac:dyDescent="0.25">
      <c r="N2" s="248" t="s">
        <v>307</v>
      </c>
      <c r="O2" s="249"/>
      <c r="P2" s="248" t="s">
        <v>308</v>
      </c>
      <c r="Q2" s="249"/>
      <c r="R2" s="248" t="s">
        <v>309</v>
      </c>
      <c r="S2" s="249"/>
      <c r="T2" s="248" t="s">
        <v>310</v>
      </c>
      <c r="U2" s="249"/>
      <c r="V2" s="248"/>
      <c r="W2" s="249"/>
      <c r="X2" s="248" t="s">
        <v>311</v>
      </c>
      <c r="Y2" s="249"/>
      <c r="Z2" s="248" t="s">
        <v>314</v>
      </c>
      <c r="AA2" s="249"/>
      <c r="AB2" s="228"/>
      <c r="AC2" s="229"/>
    </row>
    <row r="3" spans="1:29" ht="15" hidden="1" customHeight="1" x14ac:dyDescent="0.2">
      <c r="A3" s="8"/>
      <c r="B3" s="9"/>
      <c r="D3" s="10"/>
      <c r="F3" s="11"/>
      <c r="G3" s="12"/>
      <c r="H3" s="13"/>
      <c r="I3" s="14" t="s">
        <v>15</v>
      </c>
      <c r="J3" s="14"/>
      <c r="K3" s="15" t="s">
        <v>178</v>
      </c>
      <c r="L3" s="15" t="s">
        <v>252</v>
      </c>
      <c r="M3" s="15" t="s">
        <v>224</v>
      </c>
      <c r="AB3" s="137"/>
      <c r="AC3" s="138"/>
    </row>
    <row r="4" spans="1:29" ht="15" customHeight="1" thickBot="1" x14ac:dyDescent="0.25">
      <c r="A4" s="16"/>
      <c r="B4" s="17"/>
      <c r="D4" s="18"/>
      <c r="F4" s="19"/>
      <c r="H4" s="90" t="s">
        <v>137</v>
      </c>
      <c r="I4" s="14" t="s">
        <v>16</v>
      </c>
      <c r="J4" s="174" t="s">
        <v>321</v>
      </c>
      <c r="K4" s="15" t="s">
        <v>30</v>
      </c>
      <c r="L4" s="78" t="s">
        <v>188</v>
      </c>
      <c r="M4" s="15" t="s">
        <v>263</v>
      </c>
      <c r="N4" s="131">
        <f>'B68'!P4+'B68'!R4+'B68'!T4+'B68'!V4+'B68'!X4+'B68'!Z4+'B68'!AB4+'B68'!AD4+'B68'!AF4+'B68'!AH4</f>
        <v>0</v>
      </c>
      <c r="O4" s="250">
        <f>SUM(N4:N7)</f>
        <v>371.19999999999993</v>
      </c>
      <c r="P4" s="131">
        <f>BvS!V4+BvS!X4+BvS!Z4+BvS!AB4+BvS!AD4+BvS!AF4+BvS!AH4+BvS!AJ4+BvS!AL4+BvS!AN4+BvS!AP4+BvS!AR4+BvS!AT4</f>
        <v>0</v>
      </c>
      <c r="Q4" s="250">
        <f>SUM(P4:P7)</f>
        <v>347.9</v>
      </c>
      <c r="R4" s="131">
        <f>JDE!T4+JDE!V4+JDE!X4+JDE!Z4+JDE!AB4+JDE!AD4+JDE!AF4+JDE!AH4+JDE!AJ4+JDE!AL4</f>
        <v>0</v>
      </c>
      <c r="S4" s="250">
        <f>SUM(R4:R7)</f>
        <v>2601.3999999999996</v>
      </c>
      <c r="T4" s="131">
        <f>REM!P4+REM!R4+REM!T4+REM!V4+REM!X4+REM!Z4+REM!AB4+REM!AD4+REM!AF4</f>
        <v>0</v>
      </c>
      <c r="U4" s="250">
        <f>SUM(T4:T7)</f>
        <v>3.1</v>
      </c>
      <c r="V4" s="131"/>
      <c r="W4" s="202">
        <f>SUM(V4:V7)</f>
        <v>0</v>
      </c>
      <c r="X4" s="131">
        <f>'T74'!T4+'T74'!V4+'T74'!X4+'T74'!Z4+'T74'!AB4+'T74'!AD4+'T74'!AF4+'T74'!AH4+'T74'!AJ4</f>
        <v>0</v>
      </c>
      <c r="Y4" s="250">
        <f>SUM(X4:X7)</f>
        <v>88.600000000000009</v>
      </c>
      <c r="Z4" s="131">
        <f>VMA!Q4+VMA!S4+VMA!U4+VMA!W4+VMA!Y4+VMA!AA4+VMA!AC4+VMA!AE4+VMA!AG4+VMA!AI4</f>
        <v>0</v>
      </c>
      <c r="AA4" s="202">
        <f>SUM(Z4:Z7)</f>
        <v>265.90000000000003</v>
      </c>
      <c r="AB4" s="147">
        <f>N4+P4+R4+T4+X4+Z4</f>
        <v>0</v>
      </c>
      <c r="AC4" s="230">
        <f>SUM(AB4:AB7)</f>
        <v>3678.099999999999</v>
      </c>
    </row>
    <row r="5" spans="1:29" ht="15" customHeight="1" thickBot="1" x14ac:dyDescent="0.25">
      <c r="A5" s="16"/>
      <c r="B5" s="17"/>
      <c r="D5" s="18"/>
      <c r="F5" s="19"/>
      <c r="H5" s="91"/>
      <c r="I5" s="14" t="s">
        <v>17</v>
      </c>
      <c r="J5" s="174" t="s">
        <v>321</v>
      </c>
      <c r="K5" s="15" t="s">
        <v>65</v>
      </c>
      <c r="L5" s="15" t="s">
        <v>189</v>
      </c>
      <c r="M5" s="15" t="s">
        <v>239</v>
      </c>
      <c r="N5" s="131">
        <f>'B68'!P5+'B68'!R5+'B68'!T5+'B68'!V5+'B68'!X5+'B68'!Z5+'B68'!AB5+'B68'!AD5+'B68'!AF5+'B68'!AH5</f>
        <v>0</v>
      </c>
      <c r="O5" s="251"/>
      <c r="P5" s="131">
        <f>BvS!V5+BvS!X5+BvS!Z5+BvS!AB5+BvS!AD5+BvS!AF5+BvS!AH5+BvS!AJ5+BvS!AL5+BvS!AN5+BvS!AP5+BvS!AR5+BvS!AT5</f>
        <v>39.799999999999997</v>
      </c>
      <c r="Q5" s="251"/>
      <c r="R5" s="131">
        <f>JDE!T5+JDE!V5+JDE!X5+JDE!Z5+JDE!AB5+JDE!AD5+JDE!AF5+JDE!AH5+JDE!AJ5+JDE!AL5</f>
        <v>46.9</v>
      </c>
      <c r="S5" s="251"/>
      <c r="T5" s="131">
        <f>REM!P5+REM!R5+REM!T5+REM!V5+REM!X5+REM!Z5+REM!AB5+REM!AD5+REM!AF5</f>
        <v>0</v>
      </c>
      <c r="U5" s="251"/>
      <c r="V5" s="131"/>
      <c r="W5" s="203"/>
      <c r="X5" s="131">
        <f>'T74'!T5+'T74'!V5+'T74'!X5+'T74'!Z5+'T74'!AB5+'T74'!AD5+'T74'!AF5+'T74'!AH5+'T74'!AJ5</f>
        <v>0</v>
      </c>
      <c r="Y5" s="251"/>
      <c r="Z5" s="131">
        <f>VMA!Q5+VMA!S5+VMA!U5+VMA!W5+VMA!Y5+VMA!AA5+VMA!AC5+VMA!AE5+VMA!AG5+VMA!AI5</f>
        <v>256.8</v>
      </c>
      <c r="AA5" s="203"/>
      <c r="AB5" s="147">
        <f>N5+P5+R5+T5+X5+Z5</f>
        <v>343.5</v>
      </c>
      <c r="AC5" s="231"/>
    </row>
    <row r="6" spans="1:29" ht="15" customHeight="1" thickBot="1" x14ac:dyDescent="0.25">
      <c r="A6" s="16"/>
      <c r="B6" s="17"/>
      <c r="D6" s="18"/>
      <c r="F6" s="19"/>
      <c r="H6" s="91" t="s">
        <v>274</v>
      </c>
      <c r="I6" s="14" t="s">
        <v>18</v>
      </c>
      <c r="J6" s="175" t="s">
        <v>322</v>
      </c>
      <c r="K6" s="15" t="s">
        <v>176</v>
      </c>
      <c r="L6" s="78" t="s">
        <v>179</v>
      </c>
      <c r="M6" s="15" t="s">
        <v>279</v>
      </c>
      <c r="N6" s="131">
        <f>'B68'!P6+'B68'!R6+'B68'!T6+'B68'!V6+'B68'!X6+'B68'!Z6+'B68'!AB6+'B68'!AD6+'B68'!AF6+'B68'!AH6</f>
        <v>93.9</v>
      </c>
      <c r="O6" s="251"/>
      <c r="P6" s="131">
        <f>BvS!V6+BvS!X6+BvS!Z6+BvS!AB6+BvS!AD6+BvS!AF6+BvS!AH6+BvS!AJ6+BvS!AL6+BvS!AN6+BvS!AP6+BvS!AR6+BvS!AT6</f>
        <v>22.2</v>
      </c>
      <c r="Q6" s="251"/>
      <c r="R6" s="131">
        <f>JDE!T6+JDE!V6+JDE!X6+JDE!Z6+JDE!AB6+JDE!AD6+JDE!AF6+JDE!AH6+JDE!AJ6+JDE!AL6</f>
        <v>57</v>
      </c>
      <c r="S6" s="251"/>
      <c r="T6" s="131">
        <f>REM!P6+REM!R6+REM!T6+REM!V6+REM!X6+REM!Z6+REM!AB6+REM!AD6+REM!AF6</f>
        <v>0</v>
      </c>
      <c r="U6" s="251"/>
      <c r="V6" s="131"/>
      <c r="W6" s="203"/>
      <c r="X6" s="131">
        <f>'T74'!T6+'T74'!V6+'T74'!X6+'T74'!Z6+'T74'!AB6+'T74'!AD6+'T74'!AF6+'T74'!AH6+'T74'!AJ6</f>
        <v>0</v>
      </c>
      <c r="Y6" s="251"/>
      <c r="Z6" s="131">
        <f>VMA!Q6+VMA!S6+VMA!U6+VMA!W6+VMA!Y6+VMA!AA6+VMA!AC6+VMA!AE6+VMA!AG6+VMA!AI6</f>
        <v>0</v>
      </c>
      <c r="AA6" s="203"/>
      <c r="AB6" s="147">
        <f>N6+P6+R6+T6+X6+Z6</f>
        <v>173.10000000000002</v>
      </c>
      <c r="AC6" s="231"/>
    </row>
    <row r="7" spans="1:29" ht="15" customHeight="1" thickBot="1" x14ac:dyDescent="0.25">
      <c r="A7" s="16"/>
      <c r="B7" s="17"/>
      <c r="D7" s="18"/>
      <c r="F7" s="19"/>
      <c r="H7" s="92"/>
      <c r="I7" s="14" t="s">
        <v>19</v>
      </c>
      <c r="J7" s="175" t="s">
        <v>322</v>
      </c>
      <c r="K7" s="15" t="s">
        <v>66</v>
      </c>
      <c r="L7" s="15" t="s">
        <v>180</v>
      </c>
      <c r="M7" s="15" t="s">
        <v>282</v>
      </c>
      <c r="N7" s="131">
        <f>'B68'!P7+'B68'!R7+'B68'!T7+'B68'!V7+'B68'!X7+'B68'!Z7+'B68'!AB7+'B68'!AD7+'B68'!AF7+'B68'!AH7</f>
        <v>277.29999999999995</v>
      </c>
      <c r="O7" s="252"/>
      <c r="P7" s="131">
        <f>BvS!V7+BvS!X7+BvS!Z7+BvS!AB7+BvS!AD7+BvS!AF7+BvS!AH7+BvS!AJ7+BvS!AL7+BvS!AN7+BvS!AP7+BvS!AR7+BvS!AT7</f>
        <v>285.89999999999998</v>
      </c>
      <c r="Q7" s="252"/>
      <c r="R7" s="131">
        <f>JDE!T7+JDE!V7+JDE!X7+JDE!Z7+JDE!AB7+JDE!AD7+JDE!AF7+JDE!AH7+JDE!AJ7+JDE!AL7</f>
        <v>2497.4999999999995</v>
      </c>
      <c r="S7" s="252"/>
      <c r="T7" s="131">
        <f>REM!P7+REM!R7+REM!T7+REM!V7+REM!X7+REM!Z7+REM!AB7+REM!AD7+REM!AF7</f>
        <v>3.1</v>
      </c>
      <c r="U7" s="252"/>
      <c r="V7" s="133"/>
      <c r="W7" s="204"/>
      <c r="X7" s="131">
        <f>'T74'!T7+'T74'!V7+'T74'!X7+'T74'!Z7+'T74'!AB7+'T74'!AD7+'T74'!AF7+'T74'!AH7+'T74'!AJ7</f>
        <v>88.600000000000009</v>
      </c>
      <c r="Y7" s="252"/>
      <c r="Z7" s="133">
        <f>VMA!Q7+VMA!S7+VMA!U7+VMA!W7+VMA!Y7+VMA!AA7+VMA!AC7+VMA!AE7+VMA!AG7+VMA!AI7</f>
        <v>9.1</v>
      </c>
      <c r="AA7" s="204"/>
      <c r="AB7" s="147">
        <f>N7+P7+R7+T7+X7+Z7</f>
        <v>3161.4999999999991</v>
      </c>
      <c r="AC7" s="232"/>
    </row>
    <row r="8" spans="1:29" ht="15" hidden="1" customHeight="1" x14ac:dyDescent="0.2">
      <c r="A8" s="16"/>
      <c r="B8" s="17"/>
      <c r="D8" s="18"/>
      <c r="F8" s="19"/>
      <c r="H8" s="20"/>
      <c r="I8" s="14" t="s">
        <v>27</v>
      </c>
      <c r="J8" s="14"/>
      <c r="K8" s="15" t="s">
        <v>67</v>
      </c>
      <c r="L8" s="15" t="s">
        <v>0</v>
      </c>
      <c r="M8" s="15"/>
      <c r="N8" s="132"/>
      <c r="O8" s="132"/>
      <c r="P8" s="132"/>
      <c r="Q8" s="163"/>
      <c r="R8" s="132"/>
      <c r="S8" s="163"/>
      <c r="T8" s="132"/>
      <c r="U8" s="163"/>
      <c r="V8" s="132"/>
      <c r="W8" s="132"/>
      <c r="X8" s="132"/>
      <c r="Y8" s="163"/>
      <c r="Z8" s="132"/>
      <c r="AA8" s="132"/>
      <c r="AB8" s="139" t="e">
        <f>N8+P8+R8+T8+V8+X8+#REF!+#REF!+#REF!+#REF!+#REF!+#REF!+#REF!</f>
        <v>#REF!</v>
      </c>
      <c r="AC8" s="140"/>
    </row>
    <row r="9" spans="1:29" ht="15" customHeight="1" thickBot="1" x14ac:dyDescent="0.25">
      <c r="A9" s="16"/>
      <c r="B9" s="17"/>
      <c r="D9" s="18"/>
      <c r="F9" s="19"/>
      <c r="I9" s="79"/>
      <c r="J9" s="79"/>
      <c r="N9" s="132"/>
      <c r="O9" s="132"/>
      <c r="P9" s="132"/>
      <c r="Q9" s="163"/>
      <c r="R9" s="132"/>
      <c r="S9" s="163"/>
      <c r="T9" s="132"/>
      <c r="U9" s="163"/>
      <c r="V9" s="132"/>
      <c r="W9" s="132"/>
      <c r="X9" s="132"/>
      <c r="Y9" s="163"/>
      <c r="Z9" s="132"/>
      <c r="AA9" s="132"/>
      <c r="AB9" s="139"/>
      <c r="AC9" s="140"/>
    </row>
    <row r="10" spans="1:29" ht="15" customHeight="1" thickBot="1" x14ac:dyDescent="0.25">
      <c r="A10" s="16"/>
      <c r="B10" s="17"/>
      <c r="D10" s="18"/>
      <c r="F10" s="19"/>
      <c r="H10" s="93" t="s">
        <v>138</v>
      </c>
      <c r="I10" s="87" t="s">
        <v>20</v>
      </c>
      <c r="J10" s="176" t="s">
        <v>323</v>
      </c>
      <c r="K10" s="85" t="s">
        <v>62</v>
      </c>
      <c r="L10" s="267" t="s">
        <v>181</v>
      </c>
      <c r="M10" s="256" t="s">
        <v>277</v>
      </c>
      <c r="N10" s="131">
        <f>'B68'!P10+'B68'!R10+'B68'!T10+'B68'!V10+'B68'!X10+'B68'!Z10+'B68'!AB10+'B68'!AD10+'B68'!AF10+'B68'!AH10</f>
        <v>3249.2000000000003</v>
      </c>
      <c r="O10" s="202">
        <f>SUM(N10:N19)</f>
        <v>3822.1000000000004</v>
      </c>
      <c r="P10" s="133">
        <f>BvS!V10+BvS!X10+BvS!Z10+BvS!AB10+BvS!AD10+BvS!AF10+BvS!AH10+BvS!AJ10+BvS!AL10+BvS!AN10+BvS!AP10+BvS!AR10+BvS!AT10</f>
        <v>7617.8</v>
      </c>
      <c r="Q10" s="202">
        <f>SUM(P10:P19)</f>
        <v>8780.4</v>
      </c>
      <c r="R10" s="131">
        <f>JDE!T10+JDE!V10+JDE!X10+JDE!Z10+JDE!AB10+JDE!AD10+JDE!AF10+JDE!AH10+JDE!AJ10+JDE!AL10</f>
        <v>7361.3</v>
      </c>
      <c r="S10" s="202">
        <f>SUM(R10:R19)</f>
        <v>9741.3000000000011</v>
      </c>
      <c r="T10" s="131">
        <f>REM!P10+REM!R10+REM!T10+REM!V10+REM!X10+REM!Z10+REM!AB10+REM!AD10+REM!AF10</f>
        <v>994.60000000000014</v>
      </c>
      <c r="U10" s="202">
        <f>SUM(T10:T19)</f>
        <v>1089.0000000000002</v>
      </c>
      <c r="V10" s="133"/>
      <c r="W10" s="202">
        <f>SUM(V10:V19)</f>
        <v>0</v>
      </c>
      <c r="X10" s="131">
        <f>'T74'!T10+'T74'!V10+'T74'!X10+'T74'!Z10+'T74'!AB10+'T74'!AD10+'T74'!AF10+'T74'!AH10+'T74'!AJ10</f>
        <v>2388.3000000000002</v>
      </c>
      <c r="Y10" s="202">
        <f>SUM(X10:X19)</f>
        <v>2687.1000000000004</v>
      </c>
      <c r="Z10" s="133">
        <f>VMA!Q10+VMA!S10+VMA!U10+VMA!W10+VMA!Y10+VMA!AA10+VMA!AC10+VMA!AE10+VMA!AG10+VMA!AI10</f>
        <v>3151.1000000000004</v>
      </c>
      <c r="AA10" s="202">
        <f>SUM(Z10:Z19)</f>
        <v>4109.9000000000005</v>
      </c>
      <c r="AB10" s="148">
        <f t="shared" ref="AB10:AB19" si="0">N10+P10+R10+T10+X10+Z10</f>
        <v>24762.299999999996</v>
      </c>
      <c r="AC10" s="233">
        <f>SUM(AB10:AB19)</f>
        <v>30229.799999999996</v>
      </c>
    </row>
    <row r="11" spans="1:29" ht="15" hidden="1" customHeight="1" x14ac:dyDescent="0.2">
      <c r="A11" s="16"/>
      <c r="B11" s="17"/>
      <c r="D11" s="18"/>
      <c r="F11" s="19"/>
      <c r="H11" s="94"/>
      <c r="I11" s="88"/>
      <c r="J11" s="88"/>
      <c r="K11" s="86"/>
      <c r="L11" s="258"/>
      <c r="M11" s="272"/>
      <c r="N11" s="131">
        <f>'B68'!P11+'B68'!R11+'B68'!T11+'B68'!V11+'B68'!X11+'B68'!Z11+'B68'!AB11+'B68'!AD11+'B68'!AF11+'B68'!AH11</f>
        <v>0</v>
      </c>
      <c r="O11" s="203"/>
      <c r="P11" s="133">
        <f>BvS!V11+BvS!X11+BvS!Z11+BvS!AB11+BvS!AD11+BvS!AF11+BvS!AH11+BvS!AJ11+BvS!AL11+BvS!AN11+BvS!AP11+BvS!AR11+BvS!AT11</f>
        <v>0</v>
      </c>
      <c r="Q11" s="203"/>
      <c r="R11" s="131">
        <f>JDE!T11+JDE!V11+JDE!X11+JDE!Z11+JDE!AB11+JDE!AD11+JDE!AF11+JDE!AH11+JDE!AJ11+JDE!AL11</f>
        <v>0</v>
      </c>
      <c r="S11" s="203"/>
      <c r="T11" s="131">
        <f>REM!P11+REM!R11+REM!T11+REM!V11+REM!X11+REM!Z11+REM!AB11+REM!AD11+REM!AF11</f>
        <v>0</v>
      </c>
      <c r="U11" s="203"/>
      <c r="V11" s="133"/>
      <c r="W11" s="203"/>
      <c r="X11" s="131">
        <f>'T74'!T11+'T74'!V11+'T74'!X11+'T74'!Z11+'T74'!AB11+'T74'!AD11+'T74'!AF11+'T74'!AH11+'T74'!AJ11</f>
        <v>0</v>
      </c>
      <c r="Y11" s="203"/>
      <c r="Z11" s="133">
        <f>VMA!Q11+VMA!S11+VMA!U11+VMA!W11+VMA!Y11+VMA!AA11+VMA!AC11+VMA!AE11+VMA!AG11+VMA!AI11</f>
        <v>0</v>
      </c>
      <c r="AA11" s="203"/>
      <c r="AB11" s="148">
        <f t="shared" si="0"/>
        <v>0</v>
      </c>
      <c r="AC11" s="234"/>
    </row>
    <row r="12" spans="1:29" ht="15" customHeight="1" thickBot="1" x14ac:dyDescent="0.25">
      <c r="A12" s="16"/>
      <c r="B12" s="17"/>
      <c r="D12" s="18"/>
      <c r="F12" s="19"/>
      <c r="H12" s="95" t="s">
        <v>136</v>
      </c>
      <c r="I12" s="14" t="s">
        <v>21</v>
      </c>
      <c r="J12" s="176" t="s">
        <v>323</v>
      </c>
      <c r="K12" s="15" t="s">
        <v>302</v>
      </c>
      <c r="L12" s="80" t="s">
        <v>253</v>
      </c>
      <c r="M12" s="15" t="s">
        <v>225</v>
      </c>
      <c r="N12" s="131">
        <f>'B68'!P12+'B68'!R12+'B68'!T12+'B68'!V12+'B68'!X12+'B68'!Z12+'B68'!AB12+'B68'!AD12+'B68'!AF12+'B68'!AH12</f>
        <v>0</v>
      </c>
      <c r="O12" s="203"/>
      <c r="P12" s="133">
        <f>BvS!V12+BvS!X12+BvS!Z12+BvS!AB12+BvS!AD12+BvS!AF12+BvS!AH12+BvS!AJ12+BvS!AL12+BvS!AN12+BvS!AP12+BvS!AR12+BvS!AT12</f>
        <v>319.8</v>
      </c>
      <c r="Q12" s="203"/>
      <c r="R12" s="131">
        <f>JDE!T12+JDE!V12+JDE!X12+JDE!Z12+JDE!AB12+JDE!AD12+JDE!AF12+JDE!AH12+JDE!AJ12+JDE!AL12</f>
        <v>77.099999999999994</v>
      </c>
      <c r="S12" s="203"/>
      <c r="T12" s="131">
        <f>REM!P12+REM!R12+REM!T12+REM!V12+REM!X12+REM!Z12+REM!AB12+REM!AD12+REM!AF12</f>
        <v>0</v>
      </c>
      <c r="U12" s="203"/>
      <c r="V12" s="133"/>
      <c r="W12" s="203"/>
      <c r="X12" s="131">
        <f>'T74'!T12+'T74'!V12+'T74'!X12+'T74'!Z12+'T74'!AB12+'T74'!AD12+'T74'!AF12+'T74'!AH12+'T74'!AJ12</f>
        <v>0</v>
      </c>
      <c r="Y12" s="203"/>
      <c r="Z12" s="133">
        <f>VMA!Q12+VMA!S12+VMA!U12+VMA!W12+VMA!Y12+VMA!AA12+VMA!AC12+VMA!AE12+VMA!AG12+VMA!AI12</f>
        <v>330.59999999999997</v>
      </c>
      <c r="AA12" s="203"/>
      <c r="AB12" s="148">
        <f t="shared" si="0"/>
        <v>727.5</v>
      </c>
      <c r="AC12" s="234"/>
    </row>
    <row r="13" spans="1:29" ht="15" customHeight="1" thickBot="1" x14ac:dyDescent="0.25">
      <c r="A13" s="16"/>
      <c r="B13" s="17"/>
      <c r="D13" s="18"/>
      <c r="F13" s="19"/>
      <c r="H13" s="96"/>
      <c r="I13" s="89" t="s">
        <v>285</v>
      </c>
      <c r="J13" s="176" t="s">
        <v>323</v>
      </c>
      <c r="K13" s="15" t="s">
        <v>286</v>
      </c>
      <c r="L13" s="80" t="s">
        <v>182</v>
      </c>
      <c r="M13" s="15" t="s">
        <v>278</v>
      </c>
      <c r="N13" s="131">
        <f>'B68'!P13+'B68'!R13+'B68'!T13+'B68'!V13+'B68'!X13+'B68'!Z13+'B68'!AB13+'B68'!AD13+'B68'!AF13+'B68'!AH13</f>
        <v>129</v>
      </c>
      <c r="O13" s="203"/>
      <c r="P13" s="133">
        <f>BvS!V13+BvS!X13+BvS!Z13+BvS!AB13+BvS!AD13+BvS!AF13+BvS!AH13+BvS!AJ13+BvS!AL13+BvS!AN13+BvS!AP13+BvS!AR13+BvS!AT13</f>
        <v>109.5</v>
      </c>
      <c r="Q13" s="203"/>
      <c r="R13" s="131">
        <f>JDE!T13+JDE!V13+JDE!X13+JDE!Z13+JDE!AB13+JDE!AD13+JDE!AF13+JDE!AH13+JDE!AJ13+JDE!AL13</f>
        <v>478.3</v>
      </c>
      <c r="S13" s="203"/>
      <c r="T13" s="131">
        <f>REM!P13+REM!R13+REM!T13+REM!V13+REM!X13+REM!Z13+REM!AB13+REM!AD13+REM!AF13</f>
        <v>81.2</v>
      </c>
      <c r="U13" s="203"/>
      <c r="V13" s="133"/>
      <c r="W13" s="203"/>
      <c r="X13" s="131">
        <f>'T74'!T13+'T74'!V13+'T74'!X13+'T74'!Z13+'T74'!AB13+'T74'!AD13+'T74'!AF13+'T74'!AH13+'T74'!AJ13</f>
        <v>103.00000000000001</v>
      </c>
      <c r="Y13" s="203"/>
      <c r="Z13" s="133">
        <f>VMA!Q13+VMA!S13+VMA!U13+VMA!W13+VMA!Y13+VMA!AA13+VMA!AC13+VMA!AE13+VMA!AG13+VMA!AI13</f>
        <v>321.8</v>
      </c>
      <c r="AA13" s="203"/>
      <c r="AB13" s="148">
        <f t="shared" si="0"/>
        <v>1222.8</v>
      </c>
      <c r="AC13" s="234"/>
    </row>
    <row r="14" spans="1:29" ht="15" customHeight="1" thickBot="1" x14ac:dyDescent="0.25">
      <c r="A14" s="16"/>
      <c r="B14" s="17"/>
      <c r="D14" s="18"/>
      <c r="F14" s="19"/>
      <c r="H14" s="96"/>
      <c r="I14" s="89" t="s">
        <v>303</v>
      </c>
      <c r="J14" s="175" t="s">
        <v>322</v>
      </c>
      <c r="K14" s="15" t="s">
        <v>287</v>
      </c>
      <c r="L14" s="80"/>
      <c r="M14" s="15"/>
      <c r="N14" s="131">
        <f>'B68'!P14+'B68'!R14+'B68'!T14+'B68'!V14+'B68'!X14+'B68'!Z14+'B68'!AB14+'B68'!AD14+'B68'!AF14+'B68'!AH14</f>
        <v>291.00000000000006</v>
      </c>
      <c r="O14" s="203"/>
      <c r="P14" s="133">
        <f>BvS!V14+BvS!X14+BvS!Z14+BvS!AB14+BvS!AD14+BvS!AF14+BvS!AH14+BvS!AJ14+BvS!AL14+BvS!AN14+BvS!AP14+BvS!AR14+BvS!AT14</f>
        <v>425.29999999999995</v>
      </c>
      <c r="Q14" s="203"/>
      <c r="R14" s="131">
        <f>JDE!T14+JDE!V14+JDE!X14+JDE!Z14+JDE!AB14+JDE!AD14+JDE!AF14+JDE!AH14+JDE!AJ14+JDE!AL14</f>
        <v>735.40000000000009</v>
      </c>
      <c r="S14" s="203"/>
      <c r="T14" s="131">
        <f>REM!P14+REM!R14+REM!T14+REM!V14+REM!X14+REM!Z14+REM!AB14+REM!AD14+REM!AF14</f>
        <v>0</v>
      </c>
      <c r="U14" s="203"/>
      <c r="V14" s="133"/>
      <c r="W14" s="203"/>
      <c r="X14" s="131">
        <f>'T74'!T14+'T74'!V14+'T74'!X14+'T74'!Z14+'T74'!AB14+'T74'!AD14+'T74'!AF14+'T74'!AH14+'T74'!AJ14</f>
        <v>0</v>
      </c>
      <c r="Y14" s="203"/>
      <c r="Z14" s="133">
        <f>VMA!Q14+VMA!S14+VMA!U14+VMA!W14+VMA!Y14+VMA!AA14+VMA!AC14+VMA!AE14+VMA!AG14+VMA!AI14</f>
        <v>0</v>
      </c>
      <c r="AA14" s="203"/>
      <c r="AB14" s="148">
        <f t="shared" si="0"/>
        <v>1451.7</v>
      </c>
      <c r="AC14" s="234"/>
    </row>
    <row r="15" spans="1:29" ht="15" customHeight="1" thickBot="1" x14ac:dyDescent="0.25">
      <c r="A15" s="16"/>
      <c r="B15" s="17"/>
      <c r="D15" s="18"/>
      <c r="F15" s="19"/>
      <c r="H15" s="96"/>
      <c r="I15" s="14" t="s">
        <v>22</v>
      </c>
      <c r="J15" s="176" t="s">
        <v>323</v>
      </c>
      <c r="K15" s="15" t="s">
        <v>173</v>
      </c>
      <c r="L15" s="15" t="s">
        <v>63</v>
      </c>
      <c r="M15" s="15"/>
      <c r="N15" s="131">
        <f>'B68'!P15+'B68'!R15+'B68'!T15+'B68'!V15+'B68'!X15+'B68'!Z15+'B68'!AB15+'B68'!AD15+'B68'!AF15+'B68'!AH15</f>
        <v>0</v>
      </c>
      <c r="O15" s="203"/>
      <c r="P15" s="133">
        <f>BvS!V15+BvS!X15+BvS!Z15+BvS!AB15+BvS!AD15+BvS!AF15+BvS!AH15+BvS!AJ15+BvS!AL15+BvS!AN15+BvS!AP15+BvS!AR15+BvS!AT15</f>
        <v>0</v>
      </c>
      <c r="Q15" s="203"/>
      <c r="R15" s="131">
        <f>JDE!T15+JDE!V15+JDE!X15+JDE!Z15+JDE!AB15+JDE!AD15+JDE!AF15+JDE!AH15+JDE!AJ15+JDE!AL15</f>
        <v>118</v>
      </c>
      <c r="S15" s="203"/>
      <c r="T15" s="131">
        <f>REM!P15+REM!R15+REM!T15+REM!V15+REM!X15+REM!Z15+REM!AB15+REM!AD15+REM!AF15</f>
        <v>0</v>
      </c>
      <c r="U15" s="203"/>
      <c r="V15" s="133"/>
      <c r="W15" s="203"/>
      <c r="X15" s="131">
        <f>'T74'!T15+'T74'!V15+'T74'!X15+'T74'!Z15+'T74'!AB15+'T74'!AD15+'T74'!AF15+'T74'!AH15+'T74'!AJ15</f>
        <v>59.9</v>
      </c>
      <c r="Y15" s="203"/>
      <c r="Z15" s="133">
        <f>VMA!Q15+VMA!S15+VMA!U15+VMA!W15+VMA!Y15+VMA!AA15+VMA!AC15+VMA!AE15+VMA!AG15+VMA!AI15</f>
        <v>0</v>
      </c>
      <c r="AA15" s="203"/>
      <c r="AB15" s="148">
        <f t="shared" si="0"/>
        <v>177.9</v>
      </c>
      <c r="AC15" s="234"/>
    </row>
    <row r="16" spans="1:29" ht="15" customHeight="1" thickBot="1" x14ac:dyDescent="0.25">
      <c r="A16" s="16"/>
      <c r="B16" s="17"/>
      <c r="D16" s="18"/>
      <c r="F16" s="19"/>
      <c r="H16" s="96"/>
      <c r="I16" s="14" t="s">
        <v>23</v>
      </c>
      <c r="J16" s="175" t="s">
        <v>322</v>
      </c>
      <c r="K16" s="15" t="s">
        <v>174</v>
      </c>
      <c r="L16" s="15" t="s">
        <v>246</v>
      </c>
      <c r="M16" s="15" t="s">
        <v>247</v>
      </c>
      <c r="N16" s="131">
        <f>'B68'!P16+'B68'!R16+'B68'!T16+'B68'!V16+'B68'!X16+'B68'!Z16+'B68'!AB16+'B68'!AD16+'B68'!AF16+'B68'!AH16</f>
        <v>0</v>
      </c>
      <c r="O16" s="203"/>
      <c r="P16" s="133">
        <f>BvS!V16+BvS!X16+BvS!Z16+BvS!AB16+BvS!AD16+BvS!AF16+BvS!AH16+BvS!AJ16+BvS!AL16+BvS!AN16+BvS!AP16+BvS!AR16+BvS!AT16</f>
        <v>0</v>
      </c>
      <c r="Q16" s="203"/>
      <c r="R16" s="131">
        <f>JDE!T16+JDE!V16+JDE!X16+JDE!Z16+JDE!AB16+JDE!AD16+JDE!AF16+JDE!AH16+JDE!AJ16+JDE!AL16</f>
        <v>0</v>
      </c>
      <c r="S16" s="203"/>
      <c r="T16" s="131">
        <f>REM!P16+REM!R16+REM!T16+REM!V16+REM!X16+REM!Z16+REM!AB16+REM!AD16+REM!AF16</f>
        <v>0</v>
      </c>
      <c r="U16" s="203"/>
      <c r="V16" s="133"/>
      <c r="W16" s="203"/>
      <c r="X16" s="131">
        <f>'T74'!T16+'T74'!V16+'T74'!X16+'T74'!Z16+'T74'!AB16+'T74'!AD16+'T74'!AF16+'T74'!AH16+'T74'!AJ16</f>
        <v>0</v>
      </c>
      <c r="Y16" s="203"/>
      <c r="Z16" s="133">
        <f>VMA!Q16+VMA!S16+VMA!U16+VMA!W16+VMA!Y16+VMA!AA16+VMA!AC16+VMA!AE16+VMA!AG16+VMA!AI16</f>
        <v>0</v>
      </c>
      <c r="AA16" s="203"/>
      <c r="AB16" s="148">
        <f t="shared" si="0"/>
        <v>0</v>
      </c>
      <c r="AC16" s="234"/>
    </row>
    <row r="17" spans="1:29" ht="15" customHeight="1" thickBot="1" x14ac:dyDescent="0.25">
      <c r="A17" s="16"/>
      <c r="B17" s="17"/>
      <c r="D17" s="18"/>
      <c r="F17" s="19"/>
      <c r="H17" s="97" t="s">
        <v>61</v>
      </c>
      <c r="I17" s="14" t="s">
        <v>24</v>
      </c>
      <c r="J17" s="174" t="s">
        <v>321</v>
      </c>
      <c r="K17" s="15" t="s">
        <v>175</v>
      </c>
      <c r="L17" s="80" t="s">
        <v>187</v>
      </c>
      <c r="M17" s="15" t="s">
        <v>283</v>
      </c>
      <c r="N17" s="131">
        <f>'B68'!P17+'B68'!R17+'B68'!T17+'B68'!V17+'B68'!X17+'B68'!Z17+'B68'!AB17+'B68'!AD17+'B68'!AF17+'B68'!AH17</f>
        <v>10.3</v>
      </c>
      <c r="O17" s="203"/>
      <c r="P17" s="133">
        <f>BvS!V17+BvS!X17+BvS!Z17+BvS!AB17+BvS!AD17+BvS!AF17+BvS!AH17+BvS!AJ17+BvS!AL17+BvS!AN17+BvS!AP17+BvS!AR17+BvS!AT17</f>
        <v>0</v>
      </c>
      <c r="Q17" s="203"/>
      <c r="R17" s="131">
        <f>JDE!T17+JDE!V17+JDE!X17+JDE!Z17+JDE!AB17+JDE!AD17+JDE!AF17+JDE!AH17+JDE!AJ17+JDE!AL17</f>
        <v>554.29999999999995</v>
      </c>
      <c r="S17" s="203"/>
      <c r="T17" s="131">
        <f>REM!P17+REM!R17+REM!T17+REM!V17+REM!X17+REM!Z17+REM!AB17+REM!AD17+REM!AF17</f>
        <v>0</v>
      </c>
      <c r="U17" s="203"/>
      <c r="V17" s="133"/>
      <c r="W17" s="203"/>
      <c r="X17" s="131">
        <f>'T74'!T17+'T74'!V17+'T74'!X17+'T74'!Z17+'T74'!AB17+'T74'!AD17+'T74'!AF17+'T74'!AH17+'T74'!AJ17</f>
        <v>29.9</v>
      </c>
      <c r="Y17" s="203"/>
      <c r="Z17" s="133">
        <f>VMA!Q17+VMA!S17+VMA!U17+VMA!W17+VMA!Y17+VMA!AA17+VMA!AC17+VMA!AE17+VMA!AG17+VMA!AI17</f>
        <v>251.2</v>
      </c>
      <c r="AA17" s="203"/>
      <c r="AB17" s="148">
        <f t="shared" si="0"/>
        <v>845.69999999999982</v>
      </c>
      <c r="AC17" s="234"/>
    </row>
    <row r="18" spans="1:29" ht="15" customHeight="1" thickBot="1" x14ac:dyDescent="0.25">
      <c r="A18" s="16"/>
      <c r="B18" s="17"/>
      <c r="D18" s="18"/>
      <c r="F18" s="19"/>
      <c r="H18" s="96"/>
      <c r="I18" s="14" t="s">
        <v>25</v>
      </c>
      <c r="J18" s="175" t="s">
        <v>322</v>
      </c>
      <c r="K18" s="15" t="s">
        <v>77</v>
      </c>
      <c r="L18" s="15" t="s">
        <v>177</v>
      </c>
      <c r="M18" s="15" t="s">
        <v>268</v>
      </c>
      <c r="N18" s="131">
        <f>'B68'!P18+'B68'!R18+'B68'!T18+'B68'!V18+'B68'!X18+'B68'!Z18+'B68'!AB18+'B68'!AD18+'B68'!AF18+'B68'!AH18</f>
        <v>7.9</v>
      </c>
      <c r="O18" s="203"/>
      <c r="P18" s="133">
        <f>BvS!V18+BvS!X18+BvS!Z18+BvS!AB18+BvS!AD18+BvS!AF18+BvS!AH18+BvS!AJ18+BvS!AL18+BvS!AN18+BvS!AP18+BvS!AR18+BvS!AT18</f>
        <v>54.5</v>
      </c>
      <c r="Q18" s="203"/>
      <c r="R18" s="131">
        <f>JDE!T18+JDE!V18+JDE!X18+JDE!Z18+JDE!AB18+JDE!AD18+JDE!AF18+JDE!AH18+JDE!AJ18+JDE!AL18</f>
        <v>89.699999999999989</v>
      </c>
      <c r="S18" s="203"/>
      <c r="T18" s="131">
        <f>REM!P18+REM!R18+REM!T18+REM!V18+REM!X18+REM!Z18+REM!AB18+REM!AD18+REM!AF18</f>
        <v>0</v>
      </c>
      <c r="U18" s="203"/>
      <c r="V18" s="133"/>
      <c r="W18" s="203"/>
      <c r="X18" s="131">
        <f>'T74'!T18+'T74'!V18+'T74'!X18+'T74'!Z18+'T74'!AB18+'T74'!AD18+'T74'!AF18+'T74'!AH18+'T74'!AJ18</f>
        <v>0</v>
      </c>
      <c r="Y18" s="203"/>
      <c r="Z18" s="133">
        <f>VMA!Q18+VMA!S18+VMA!U18+VMA!W18+VMA!Y18+VMA!AA18+VMA!AC18+VMA!AE18+VMA!AG18+VMA!AI18</f>
        <v>55.2</v>
      </c>
      <c r="AA18" s="203"/>
      <c r="AB18" s="148">
        <f t="shared" si="0"/>
        <v>207.3</v>
      </c>
      <c r="AC18" s="234"/>
    </row>
    <row r="19" spans="1:29" ht="15" customHeight="1" thickBot="1" x14ac:dyDescent="0.25">
      <c r="A19" s="16"/>
      <c r="B19" s="17"/>
      <c r="D19" s="18"/>
      <c r="F19" s="19"/>
      <c r="H19" s="98"/>
      <c r="I19" s="14" t="s">
        <v>26</v>
      </c>
      <c r="J19" s="175" t="s">
        <v>322</v>
      </c>
      <c r="K19" s="15" t="s">
        <v>78</v>
      </c>
      <c r="L19" s="15" t="s">
        <v>183</v>
      </c>
      <c r="M19" s="15" t="s">
        <v>264</v>
      </c>
      <c r="N19" s="131">
        <f>'B68'!P19+'B68'!R19+'B68'!T19+'B68'!V19+'B68'!X19+'B68'!Z19+'B68'!AB19+'B68'!AD19+'B68'!AF19+'B68'!AH19</f>
        <v>134.69999999999999</v>
      </c>
      <c r="O19" s="204"/>
      <c r="P19" s="133">
        <f>BvS!V19+BvS!X19+BvS!Z19+BvS!AB19+BvS!AD19+BvS!AF19+BvS!AH19+BvS!AJ19+BvS!AL19+BvS!AN19+BvS!AP19+BvS!AR19+BvS!AT19</f>
        <v>253.5</v>
      </c>
      <c r="Q19" s="204"/>
      <c r="R19" s="131">
        <f>JDE!T19+JDE!V19+JDE!X19+JDE!Z19+JDE!AB19+JDE!AD19+JDE!AF19+JDE!AH19+JDE!AJ19+JDE!AL19</f>
        <v>327.2</v>
      </c>
      <c r="S19" s="204"/>
      <c r="T19" s="131">
        <f>REM!P19+REM!R19+REM!T19+REM!V19+REM!X19+REM!Z19+REM!AB19+REM!AD19+REM!AF19</f>
        <v>13.2</v>
      </c>
      <c r="U19" s="204"/>
      <c r="V19" s="133"/>
      <c r="W19" s="204"/>
      <c r="X19" s="131">
        <f>'T74'!T19+'T74'!V19+'T74'!X19+'T74'!Z19+'T74'!AB19+'T74'!AD19+'T74'!AF19+'T74'!AH19+'T74'!AJ19</f>
        <v>106.00000000000001</v>
      </c>
      <c r="Y19" s="204"/>
      <c r="Z19" s="133">
        <f>VMA!Q19+VMA!S19+VMA!U19+VMA!W19+VMA!Y19+VMA!AA19+VMA!AC19+VMA!AE19+VMA!AG19+VMA!AI19</f>
        <v>0</v>
      </c>
      <c r="AA19" s="204"/>
      <c r="AB19" s="148">
        <f t="shared" si="0"/>
        <v>834.6</v>
      </c>
      <c r="AC19" s="235"/>
    </row>
    <row r="20" spans="1:29" ht="15" hidden="1" customHeight="1" x14ac:dyDescent="0.2">
      <c r="A20" s="16"/>
      <c r="B20" s="17"/>
      <c r="D20" s="18"/>
      <c r="F20" s="19"/>
      <c r="H20" s="20"/>
      <c r="I20" s="14" t="s">
        <v>61</v>
      </c>
      <c r="J20" s="14"/>
      <c r="K20" s="21" t="s">
        <v>61</v>
      </c>
      <c r="L20" s="15"/>
      <c r="M20" s="15"/>
      <c r="N20" s="134"/>
      <c r="O20" s="134"/>
      <c r="P20" s="134"/>
      <c r="Q20" s="164"/>
      <c r="R20" s="134"/>
      <c r="S20" s="164"/>
      <c r="T20" s="134"/>
      <c r="U20" s="164"/>
      <c r="V20" s="134"/>
      <c r="W20" s="134"/>
      <c r="X20" s="134"/>
      <c r="Y20" s="164"/>
      <c r="Z20" s="134"/>
      <c r="AA20" s="134"/>
      <c r="AB20" s="141" t="e">
        <f>N20+P20+R20+T20+V20+X20+#REF!+#REF!+#REF!+#REF!+#REF!+#REF!+#REF!</f>
        <v>#REF!</v>
      </c>
      <c r="AC20" s="142"/>
    </row>
    <row r="21" spans="1:29" ht="15" customHeight="1" thickBot="1" x14ac:dyDescent="0.25">
      <c r="A21" s="16"/>
      <c r="B21" s="17"/>
      <c r="D21" s="18"/>
      <c r="F21" s="19"/>
      <c r="I21" s="79"/>
      <c r="J21" s="79"/>
      <c r="N21" s="134"/>
      <c r="O21" s="134"/>
      <c r="P21" s="134"/>
      <c r="Q21" s="164"/>
      <c r="R21" s="134"/>
      <c r="S21" s="164"/>
      <c r="T21" s="134"/>
      <c r="U21" s="164"/>
      <c r="V21" s="134"/>
      <c r="W21" s="134"/>
      <c r="X21" s="134"/>
      <c r="Y21" s="164"/>
      <c r="Z21" s="134"/>
      <c r="AA21" s="134"/>
      <c r="AB21" s="141"/>
      <c r="AC21" s="142"/>
    </row>
    <row r="22" spans="1:29" ht="15" hidden="1" customHeight="1" x14ac:dyDescent="0.2">
      <c r="A22" s="16"/>
      <c r="B22" s="17"/>
      <c r="D22" s="18"/>
      <c r="F22" s="19"/>
      <c r="H22" s="13"/>
      <c r="I22" s="14" t="s">
        <v>31</v>
      </c>
      <c r="J22" s="14"/>
      <c r="K22" s="22" t="s">
        <v>185</v>
      </c>
      <c r="L22" s="80" t="s">
        <v>184</v>
      </c>
      <c r="M22" s="15"/>
      <c r="N22" s="134"/>
      <c r="O22" s="134"/>
      <c r="P22" s="134"/>
      <c r="Q22" s="164"/>
      <c r="R22" s="134"/>
      <c r="S22" s="164"/>
      <c r="T22" s="134"/>
      <c r="U22" s="164"/>
      <c r="V22" s="134"/>
      <c r="W22" s="134"/>
      <c r="X22" s="134"/>
      <c r="Y22" s="164"/>
      <c r="Z22" s="134"/>
      <c r="AA22" s="134"/>
      <c r="AB22" s="141" t="e">
        <f>N22+P22+R22+T22+V22+X22+#REF!+#REF!+#REF!+#REF!+#REF!+#REF!+#REF!</f>
        <v>#REF!</v>
      </c>
      <c r="AC22" s="142"/>
    </row>
    <row r="23" spans="1:29" ht="15" customHeight="1" thickBot="1" x14ac:dyDescent="0.25">
      <c r="A23" s="16"/>
      <c r="B23" s="17"/>
      <c r="D23" s="18"/>
      <c r="F23" s="19"/>
      <c r="H23" s="99" t="s">
        <v>139</v>
      </c>
      <c r="I23" s="14" t="s">
        <v>32</v>
      </c>
      <c r="J23" s="174" t="s">
        <v>321</v>
      </c>
      <c r="K23" s="22" t="s">
        <v>68</v>
      </c>
      <c r="L23" s="15" t="s">
        <v>126</v>
      </c>
      <c r="M23" s="121" t="s">
        <v>240</v>
      </c>
      <c r="N23" s="131">
        <f>'B68'!P23+'B68'!R23+'B68'!T23+'B68'!V23+'B68'!X23+'B68'!Z23+'B68'!AB23+'B68'!AD23+'B68'!AF23+'B68'!AH23</f>
        <v>0</v>
      </c>
      <c r="O23" s="253">
        <f>SUM(N23:N31)</f>
        <v>29.7</v>
      </c>
      <c r="P23" s="133">
        <f>BvS!V23+BvS!X23+BvS!Z23+BvS!AB23+BvS!AD23+BvS!AF23+BvS!AH23+BvS!AJ23+BvS!AL23+BvS!AN23+BvS!AP23+BvS!AR23+BvS!AT23</f>
        <v>845.6</v>
      </c>
      <c r="Q23" s="202">
        <f>SUM(P23:P31)</f>
        <v>915.7</v>
      </c>
      <c r="R23" s="131">
        <f>JDE!T23+JDE!V23+JDE!X23+JDE!Z23+JDE!AB23+JDE!AD23+JDE!AF23+JDE!AH23+JDE!AJ23+JDE!AL23</f>
        <v>766.5</v>
      </c>
      <c r="S23" s="202">
        <f>SUM(R23:R31)</f>
        <v>1169.7</v>
      </c>
      <c r="T23" s="131">
        <f>REM!P23+REM!R23+REM!T23+REM!V23+REM!X23+REM!Z23+REM!AB23+REM!AD23+REM!AF23</f>
        <v>0</v>
      </c>
      <c r="U23" s="202">
        <f>SUM(T23:T31)</f>
        <v>0</v>
      </c>
      <c r="V23" s="133"/>
      <c r="W23" s="202">
        <f>SUM(V23:V31)</f>
        <v>0</v>
      </c>
      <c r="X23" s="131">
        <f>'T74'!T23+'T74'!V23+'T74'!X23+'T74'!Z23+'T74'!AB23+'T74'!AD23+'T74'!AF23+'T74'!AH23+'T74'!AJ23</f>
        <v>0</v>
      </c>
      <c r="Y23" s="202">
        <f>SUM(X23:X31)</f>
        <v>0</v>
      </c>
      <c r="Z23" s="133">
        <f>VMA!Q23+VMA!S23+VMA!U23+VMA!W23+VMA!Y23+VMA!AA23+VMA!AC23+VMA!AE23+VMA!AG23+VMA!AI23</f>
        <v>32.9</v>
      </c>
      <c r="AA23" s="202">
        <f>SUM(Z23:Z31)</f>
        <v>32.9</v>
      </c>
      <c r="AB23" s="149">
        <f t="shared" ref="AB23:AB31" si="1">N23+P23+R23+T23+X23+Z23</f>
        <v>1645</v>
      </c>
      <c r="AC23" s="298">
        <f>SUM(AB23:AB31)</f>
        <v>2148</v>
      </c>
    </row>
    <row r="24" spans="1:29" ht="15" hidden="1" customHeight="1" x14ac:dyDescent="0.2">
      <c r="A24" s="16"/>
      <c r="B24" s="17"/>
      <c r="D24" s="31" t="s">
        <v>157</v>
      </c>
      <c r="F24" s="19"/>
      <c r="H24" s="100"/>
      <c r="I24" s="14" t="s">
        <v>33</v>
      </c>
      <c r="J24" s="14"/>
      <c r="K24" s="22" t="s">
        <v>69</v>
      </c>
      <c r="L24" s="15" t="s">
        <v>108</v>
      </c>
      <c r="M24" s="121"/>
      <c r="N24" s="131">
        <f>'B68'!P24+'B68'!R24+'B68'!T24+'B68'!V24+'B68'!X24+'B68'!Z24+'B68'!AB24+'B68'!AD24+'B68'!AF24+'B68'!AH24</f>
        <v>0</v>
      </c>
      <c r="O24" s="254"/>
      <c r="P24" s="133">
        <f>BvS!V24+BvS!X24+BvS!Z24+BvS!AB24+BvS!AD24+BvS!AF24+BvS!AH24+BvS!AJ24+BvS!AL24+BvS!AN24+BvS!AP24+BvS!AR24+BvS!AT24</f>
        <v>0</v>
      </c>
      <c r="Q24" s="203"/>
      <c r="R24" s="131">
        <f>JDE!T24+JDE!V24+JDE!X24+JDE!Z24+JDE!AB24+JDE!AD24+JDE!AF24+JDE!AH24+JDE!AJ24+JDE!AL24</f>
        <v>0</v>
      </c>
      <c r="S24" s="203"/>
      <c r="T24" s="131">
        <f>REM!P24+REM!R24+REM!T24+REM!V24+REM!X24+REM!Z24+REM!AB24+REM!AD24+REM!AF24</f>
        <v>0</v>
      </c>
      <c r="U24" s="203"/>
      <c r="V24" s="133"/>
      <c r="W24" s="203"/>
      <c r="X24" s="131">
        <f>'T74'!T24+'T74'!V24+'T74'!X24+'T74'!Z24+'T74'!AB24+'T74'!AD24+'T74'!AF24+'T74'!AH24+'T74'!AJ24</f>
        <v>0</v>
      </c>
      <c r="Y24" s="203"/>
      <c r="Z24" s="133">
        <f>VMA!Q24+VMA!S24+VMA!U24+VMA!W24+VMA!Y24+VMA!AA24+VMA!AC24+VMA!AE24+VMA!AG24+VMA!AI24</f>
        <v>0</v>
      </c>
      <c r="AA24" s="203"/>
      <c r="AB24" s="149">
        <f t="shared" si="1"/>
        <v>0</v>
      </c>
      <c r="AC24" s="299"/>
    </row>
    <row r="25" spans="1:29" ht="15" hidden="1" customHeight="1" x14ac:dyDescent="0.2">
      <c r="A25" s="16"/>
      <c r="B25" s="17"/>
      <c r="D25" s="246" t="s">
        <v>131</v>
      </c>
      <c r="F25" s="19"/>
      <c r="H25" s="100"/>
      <c r="I25" s="14" t="s">
        <v>34</v>
      </c>
      <c r="J25" s="14"/>
      <c r="K25" s="23" t="s">
        <v>88</v>
      </c>
      <c r="L25" s="15" t="s">
        <v>109</v>
      </c>
      <c r="M25" s="121"/>
      <c r="N25" s="131">
        <f>'B68'!P25+'B68'!R25+'B68'!T25+'B68'!V25+'B68'!X25+'B68'!Z25+'B68'!AB25+'B68'!AD25+'B68'!AF25+'B68'!AH25</f>
        <v>0</v>
      </c>
      <c r="O25" s="254"/>
      <c r="P25" s="133">
        <f>BvS!V25+BvS!X25+BvS!Z25+BvS!AB25+BvS!AD25+BvS!AF25+BvS!AH25+BvS!AJ25+BvS!AL25+BvS!AN25+BvS!AP25+BvS!AR25+BvS!AT25</f>
        <v>0</v>
      </c>
      <c r="Q25" s="203"/>
      <c r="R25" s="131">
        <f>JDE!T25+JDE!V25+JDE!X25+JDE!Z25+JDE!AB25+JDE!AD25+JDE!AF25+JDE!AH25+JDE!AJ25+JDE!AL25</f>
        <v>0</v>
      </c>
      <c r="S25" s="203"/>
      <c r="T25" s="131">
        <f>REM!P25+REM!R25+REM!T25+REM!V25+REM!X25+REM!Z25+REM!AB25+REM!AD25+REM!AF25</f>
        <v>0</v>
      </c>
      <c r="U25" s="203"/>
      <c r="V25" s="133"/>
      <c r="W25" s="203"/>
      <c r="X25" s="131">
        <f>'T74'!T25+'T74'!V25+'T74'!X25+'T74'!Z25+'T74'!AB25+'T74'!AD25+'T74'!AF25+'T74'!AH25+'T74'!AJ25</f>
        <v>0</v>
      </c>
      <c r="Y25" s="203"/>
      <c r="Z25" s="133">
        <f>VMA!Q25+VMA!S25+VMA!U25+VMA!W25+VMA!Y25+VMA!AA25+VMA!AC25+VMA!AE25+VMA!AG25+VMA!AI25</f>
        <v>0</v>
      </c>
      <c r="AA25" s="203"/>
      <c r="AB25" s="149">
        <f t="shared" si="1"/>
        <v>0</v>
      </c>
      <c r="AC25" s="299"/>
    </row>
    <row r="26" spans="1:29" ht="15" hidden="1" customHeight="1" x14ac:dyDescent="0.2">
      <c r="A26" s="16"/>
      <c r="B26" s="17"/>
      <c r="D26" s="247"/>
      <c r="F26" s="19"/>
      <c r="H26" s="101"/>
      <c r="I26" s="14" t="s">
        <v>35</v>
      </c>
      <c r="J26" s="14"/>
      <c r="K26" s="22" t="s">
        <v>70</v>
      </c>
      <c r="L26" s="15" t="s">
        <v>110</v>
      </c>
      <c r="M26" s="121"/>
      <c r="N26" s="131">
        <f>'B68'!P26+'B68'!R26+'B68'!T26+'B68'!V26+'B68'!X26+'B68'!Z26+'B68'!AB26+'B68'!AD26+'B68'!AF26+'B68'!AH26</f>
        <v>0</v>
      </c>
      <c r="O26" s="254"/>
      <c r="P26" s="133">
        <f>BvS!V26+BvS!X26+BvS!Z26+BvS!AB26+BvS!AD26+BvS!AF26+BvS!AH26+BvS!AJ26+BvS!AL26+BvS!AN26+BvS!AP26+BvS!AR26+BvS!AT26</f>
        <v>0</v>
      </c>
      <c r="Q26" s="203"/>
      <c r="R26" s="131">
        <f>JDE!T26+JDE!V26+JDE!X26+JDE!Z26+JDE!AB26+JDE!AD26+JDE!AF26+JDE!AH26+JDE!AJ26+JDE!AL26</f>
        <v>0</v>
      </c>
      <c r="S26" s="203"/>
      <c r="T26" s="131">
        <f>REM!P26+REM!R26+REM!T26+REM!V26+REM!X26+REM!Z26+REM!AB26+REM!AD26+REM!AF26</f>
        <v>0</v>
      </c>
      <c r="U26" s="203"/>
      <c r="V26" s="133"/>
      <c r="W26" s="203"/>
      <c r="X26" s="131">
        <f>'T74'!T26+'T74'!V26+'T74'!X26+'T74'!Z26+'T74'!AB26+'T74'!AD26+'T74'!AF26+'T74'!AH26+'T74'!AJ26</f>
        <v>0</v>
      </c>
      <c r="Y26" s="203"/>
      <c r="Z26" s="133">
        <f>VMA!Q26+VMA!S26+VMA!U26+VMA!W26+VMA!Y26+VMA!AA26+VMA!AC26+VMA!AE26+VMA!AG26+VMA!AI26</f>
        <v>0</v>
      </c>
      <c r="AA26" s="203"/>
      <c r="AB26" s="149">
        <f t="shared" si="1"/>
        <v>0</v>
      </c>
      <c r="AC26" s="299"/>
    </row>
    <row r="27" spans="1:29" ht="15" hidden="1" customHeight="1" x14ac:dyDescent="0.2">
      <c r="A27" s="16"/>
      <c r="B27" s="17"/>
      <c r="D27" s="18"/>
      <c r="F27" s="19"/>
      <c r="H27" s="101"/>
      <c r="I27" s="14" t="s">
        <v>36</v>
      </c>
      <c r="J27" s="14"/>
      <c r="K27" s="22" t="s">
        <v>71</v>
      </c>
      <c r="L27" s="15" t="s">
        <v>125</v>
      </c>
      <c r="M27" s="121"/>
      <c r="N27" s="131">
        <f>'B68'!P27+'B68'!R27+'B68'!T27+'B68'!V27+'B68'!X27+'B68'!Z27+'B68'!AB27+'B68'!AD27+'B68'!AF27+'B68'!AH27</f>
        <v>0</v>
      </c>
      <c r="O27" s="254"/>
      <c r="P27" s="133">
        <f>BvS!V27+BvS!X27+BvS!Z27+BvS!AB27+BvS!AD27+BvS!AF27+BvS!AH27+BvS!AJ27+BvS!AL27+BvS!AN27+BvS!AP27+BvS!AR27+BvS!AT27</f>
        <v>0</v>
      </c>
      <c r="Q27" s="203"/>
      <c r="R27" s="131">
        <f>JDE!T27+JDE!V27+JDE!X27+JDE!Z27+JDE!AB27+JDE!AD27+JDE!AF27+JDE!AH27+JDE!AJ27+JDE!AL27</f>
        <v>0</v>
      </c>
      <c r="S27" s="203"/>
      <c r="T27" s="131">
        <f>REM!P27+REM!R27+REM!T27+REM!V27+REM!X27+REM!Z27+REM!AB27+REM!AD27+REM!AF27</f>
        <v>0</v>
      </c>
      <c r="U27" s="203"/>
      <c r="V27" s="133"/>
      <c r="W27" s="203"/>
      <c r="X27" s="131">
        <f>'T74'!T27+'T74'!V27+'T74'!X27+'T74'!Z27+'T74'!AB27+'T74'!AD27+'T74'!AF27+'T74'!AH27+'T74'!AJ27</f>
        <v>0</v>
      </c>
      <c r="Y27" s="203"/>
      <c r="Z27" s="133">
        <f>VMA!Q27+VMA!S27+VMA!U27+VMA!W27+VMA!Y27+VMA!AA27+VMA!AC27+VMA!AE27+VMA!AG27+VMA!AI27</f>
        <v>0</v>
      </c>
      <c r="AA27" s="203"/>
      <c r="AB27" s="149">
        <f t="shared" si="1"/>
        <v>0</v>
      </c>
      <c r="AC27" s="299"/>
    </row>
    <row r="28" spans="1:29" ht="15" hidden="1" customHeight="1" x14ac:dyDescent="0.2">
      <c r="A28" s="16"/>
      <c r="B28" s="17"/>
      <c r="D28" s="18"/>
      <c r="F28" s="19"/>
      <c r="H28" s="101"/>
      <c r="I28" s="14" t="s">
        <v>37</v>
      </c>
      <c r="J28" s="14"/>
      <c r="K28" s="22" t="s">
        <v>72</v>
      </c>
      <c r="L28" s="15" t="s">
        <v>111</v>
      </c>
      <c r="M28" s="121"/>
      <c r="N28" s="131">
        <f>'B68'!P28+'B68'!R28+'B68'!T28+'B68'!V28+'B68'!X28+'B68'!Z28+'B68'!AB28+'B68'!AD28+'B68'!AF28+'B68'!AH28</f>
        <v>0</v>
      </c>
      <c r="O28" s="254"/>
      <c r="P28" s="133">
        <f>BvS!V28+BvS!X28+BvS!Z28+BvS!AB28+BvS!AD28+BvS!AF28+BvS!AH28+BvS!AJ28+BvS!AL28+BvS!AN28+BvS!AP28+BvS!AR28+BvS!AT28</f>
        <v>0</v>
      </c>
      <c r="Q28" s="203"/>
      <c r="R28" s="131">
        <f>JDE!T28+JDE!V28+JDE!X28+JDE!Z28+JDE!AB28+JDE!AD28+JDE!AF28+JDE!AH28+JDE!AJ28+JDE!AL28</f>
        <v>0</v>
      </c>
      <c r="S28" s="203"/>
      <c r="T28" s="131">
        <f>REM!P28+REM!R28+REM!T28+REM!V28+REM!X28+REM!Z28+REM!AB28+REM!AD28+REM!AF28</f>
        <v>0</v>
      </c>
      <c r="U28" s="203"/>
      <c r="V28" s="133"/>
      <c r="W28" s="203"/>
      <c r="X28" s="131">
        <f>'T74'!T28+'T74'!V28+'T74'!X28+'T74'!Z28+'T74'!AB28+'T74'!AD28+'T74'!AF28+'T74'!AH28+'T74'!AJ28</f>
        <v>0</v>
      </c>
      <c r="Y28" s="203"/>
      <c r="Z28" s="133">
        <f>VMA!Q28+VMA!S28+VMA!U28+VMA!W28+VMA!Y28+VMA!AA28+VMA!AC28+VMA!AE28+VMA!AG28+VMA!AI28</f>
        <v>0</v>
      </c>
      <c r="AA28" s="203"/>
      <c r="AB28" s="149">
        <f t="shared" si="1"/>
        <v>0</v>
      </c>
      <c r="AC28" s="299"/>
    </row>
    <row r="29" spans="1:29" ht="15" customHeight="1" thickBot="1" x14ac:dyDescent="0.25">
      <c r="A29" s="16"/>
      <c r="B29" s="17"/>
      <c r="D29" s="18"/>
      <c r="F29" s="19"/>
      <c r="H29" s="100" t="s">
        <v>288</v>
      </c>
      <c r="I29" s="14" t="s">
        <v>28</v>
      </c>
      <c r="J29" s="175" t="s">
        <v>322</v>
      </c>
      <c r="K29" s="22" t="s">
        <v>73</v>
      </c>
      <c r="L29" s="15" t="s">
        <v>186</v>
      </c>
      <c r="M29" s="121" t="s">
        <v>226</v>
      </c>
      <c r="N29" s="131">
        <f>'B68'!P29+'B68'!R29+'B68'!T29+'B68'!V29+'B68'!X29+'B68'!Z29+'B68'!AB29+'B68'!AD29+'B68'!AF29+'B68'!AH29</f>
        <v>29.7</v>
      </c>
      <c r="O29" s="254"/>
      <c r="P29" s="133">
        <f>BvS!V29+BvS!X29+BvS!Z29+BvS!AB29+BvS!AD29+BvS!AF29+BvS!AH29+BvS!AJ29+BvS!AL29+BvS!AN29+BvS!AP29+BvS!AR29+BvS!AT29</f>
        <v>0</v>
      </c>
      <c r="Q29" s="203"/>
      <c r="R29" s="131">
        <f>JDE!T29+JDE!V29+JDE!X29+JDE!Z29+JDE!AB29+JDE!AD29+JDE!AF29+JDE!AH29+JDE!AJ29+JDE!AL29</f>
        <v>305.2</v>
      </c>
      <c r="S29" s="203"/>
      <c r="T29" s="131">
        <f>REM!P29+REM!R29+REM!T29+REM!V29+REM!X29+REM!Z29+REM!AB29+REM!AD29+REM!AF29</f>
        <v>0</v>
      </c>
      <c r="U29" s="203"/>
      <c r="V29" s="133"/>
      <c r="W29" s="203"/>
      <c r="X29" s="131">
        <f>'T74'!T29+'T74'!V29+'T74'!X29+'T74'!Z29+'T74'!AB29+'T74'!AD29+'T74'!AF29+'T74'!AH29+'T74'!AJ29</f>
        <v>0</v>
      </c>
      <c r="Y29" s="203"/>
      <c r="Z29" s="133">
        <f>VMA!Q29+VMA!S29+VMA!U29+VMA!W29+VMA!Y29+VMA!AA29+VMA!AC29+VMA!AE29+VMA!AG29+VMA!AI29</f>
        <v>0</v>
      </c>
      <c r="AA29" s="203"/>
      <c r="AB29" s="149">
        <f t="shared" si="1"/>
        <v>334.9</v>
      </c>
      <c r="AC29" s="299"/>
    </row>
    <row r="30" spans="1:29" ht="15" hidden="1" customHeight="1" x14ac:dyDescent="0.2">
      <c r="A30" s="16"/>
      <c r="B30" s="17"/>
      <c r="D30" s="18"/>
      <c r="F30" s="19"/>
      <c r="H30" s="102"/>
      <c r="I30" s="14" t="s">
        <v>29</v>
      </c>
      <c r="J30" s="14"/>
      <c r="K30" s="22" t="s">
        <v>163</v>
      </c>
      <c r="L30" s="15" t="s">
        <v>112</v>
      </c>
      <c r="M30" s="121"/>
      <c r="N30" s="131">
        <f>'B68'!P30+'B68'!R30+'B68'!T30+'B68'!V30+'B68'!X30+'B68'!Z30+'B68'!AB30+'B68'!AD30+'B68'!AF30+'B68'!AH30</f>
        <v>0</v>
      </c>
      <c r="O30" s="254"/>
      <c r="P30" s="133">
        <f>BvS!V30+BvS!X30+BvS!Z30+BvS!AB30+BvS!AD30+BvS!AF30+BvS!AH30+BvS!AJ30+BvS!AL30+BvS!AN30+BvS!AP30+BvS!AR30+BvS!AT30</f>
        <v>0</v>
      </c>
      <c r="Q30" s="203"/>
      <c r="R30" s="131">
        <f>JDE!T30+JDE!V30+JDE!X30+JDE!Z30+JDE!AB30+JDE!AD30+JDE!AF30+JDE!AH30+JDE!AJ30+JDE!AL30</f>
        <v>0</v>
      </c>
      <c r="S30" s="203"/>
      <c r="T30" s="131">
        <f>REM!P30+REM!R30+REM!T30+REM!V30+REM!X30+REM!Z30+REM!AB30+REM!AD30+REM!AF30</f>
        <v>0</v>
      </c>
      <c r="U30" s="203"/>
      <c r="V30" s="133"/>
      <c r="W30" s="203"/>
      <c r="X30" s="131">
        <f>'T74'!T30+'T74'!V30+'T74'!X30+'T74'!Z30+'T74'!AB30+'T74'!AD30+'T74'!AF30+'T74'!AH30+'T74'!AJ30</f>
        <v>0</v>
      </c>
      <c r="Y30" s="203"/>
      <c r="Z30" s="133">
        <f>VMA!Q30+VMA!S30+VMA!U30+VMA!W30+VMA!Y30+VMA!AA30+VMA!AC30+VMA!AE30+VMA!AG30+VMA!AI30</f>
        <v>0</v>
      </c>
      <c r="AA30" s="203"/>
      <c r="AB30" s="149">
        <f t="shared" si="1"/>
        <v>0</v>
      </c>
      <c r="AC30" s="299"/>
    </row>
    <row r="31" spans="1:29" ht="15" customHeight="1" thickBot="1" x14ac:dyDescent="0.25">
      <c r="A31" s="16"/>
      <c r="B31" s="17"/>
      <c r="D31" s="31" t="s">
        <v>157</v>
      </c>
      <c r="F31" s="19"/>
      <c r="H31" s="103" t="s">
        <v>289</v>
      </c>
      <c r="I31" s="14"/>
      <c r="J31" s="175" t="s">
        <v>322</v>
      </c>
      <c r="K31" s="22"/>
      <c r="L31" s="76"/>
      <c r="M31" s="76"/>
      <c r="N31" s="131">
        <f>'B68'!P31+'B68'!R31+'B68'!T31+'B68'!V31+'B68'!X31+'B68'!Z31+'B68'!AB31+'B68'!AD31+'B68'!AF31+'B68'!AH31</f>
        <v>0</v>
      </c>
      <c r="O31" s="255"/>
      <c r="P31" s="133">
        <f>BvS!V31+BvS!X31+BvS!Z31+BvS!AB31+BvS!AD31+BvS!AF31+BvS!AH31+BvS!AJ31+BvS!AL31+BvS!AN31+BvS!AP31+BvS!AR31+BvS!AT31</f>
        <v>70.099999999999994</v>
      </c>
      <c r="Q31" s="204"/>
      <c r="R31" s="131">
        <f>JDE!T31+JDE!V31+JDE!X31+JDE!Z31+JDE!AB31+JDE!AD31+JDE!AF31+JDE!AH31+JDE!AJ31+JDE!AL31</f>
        <v>98</v>
      </c>
      <c r="S31" s="204"/>
      <c r="T31" s="131">
        <f>REM!P31+REM!R31+REM!T31+REM!V31+REM!X31+REM!Z31+REM!AB31+REM!AD31+REM!AF31</f>
        <v>0</v>
      </c>
      <c r="U31" s="204"/>
      <c r="V31" s="133"/>
      <c r="W31" s="204"/>
      <c r="X31" s="131">
        <f>'T74'!T31+'T74'!V31+'T74'!X31+'T74'!Z31+'T74'!AB31+'T74'!AD31+'T74'!AF31+'T74'!AH31+'T74'!AJ31</f>
        <v>0</v>
      </c>
      <c r="Y31" s="204"/>
      <c r="Z31" s="133">
        <f>VMA!Q31+VMA!S31+VMA!U31+VMA!W31+VMA!Y31+VMA!AA31+VMA!AC31+VMA!AE31+VMA!AG31+VMA!AI31</f>
        <v>0</v>
      </c>
      <c r="AA31" s="204"/>
      <c r="AB31" s="149">
        <f t="shared" si="1"/>
        <v>168.1</v>
      </c>
      <c r="AC31" s="300"/>
    </row>
    <row r="32" spans="1:29" ht="15" customHeight="1" thickBot="1" x14ac:dyDescent="0.25">
      <c r="A32" s="16"/>
      <c r="B32" s="17"/>
      <c r="D32" s="246" t="s">
        <v>131</v>
      </c>
      <c r="F32" s="19"/>
      <c r="I32" s="79"/>
      <c r="J32" s="79"/>
      <c r="K32" s="24"/>
      <c r="N32" s="131">
        <f>'B68'!AJ32</f>
        <v>0</v>
      </c>
      <c r="O32" s="134"/>
      <c r="P32" s="134"/>
      <c r="Q32" s="164"/>
      <c r="R32" s="134"/>
      <c r="S32" s="164"/>
      <c r="T32" s="134"/>
      <c r="U32" s="164"/>
      <c r="V32" s="134"/>
      <c r="W32" s="134"/>
      <c r="X32" s="134"/>
      <c r="Y32" s="164"/>
      <c r="Z32" s="134"/>
      <c r="AA32" s="134"/>
      <c r="AB32" s="141"/>
      <c r="AC32" s="142"/>
    </row>
    <row r="33" spans="1:29" ht="15" customHeight="1" thickBot="1" x14ac:dyDescent="0.25">
      <c r="A33" s="16"/>
      <c r="B33" s="17"/>
      <c r="D33" s="247"/>
      <c r="F33" s="19"/>
      <c r="H33" s="104" t="s">
        <v>140</v>
      </c>
      <c r="I33" s="14" t="s">
        <v>38</v>
      </c>
      <c r="J33" s="175" t="s">
        <v>322</v>
      </c>
      <c r="K33" s="15" t="s">
        <v>79</v>
      </c>
      <c r="L33" s="15" t="s">
        <v>124</v>
      </c>
      <c r="M33" s="15" t="s">
        <v>265</v>
      </c>
      <c r="N33" s="131">
        <f>'B68'!P33+'B68'!R33+'B68'!T33+'B68'!V33+'B68'!X33+'B68'!Z33+'B68'!AB33+'B68'!AD33+'B68'!AF33+'B68'!AH33</f>
        <v>65.999999999999986</v>
      </c>
      <c r="O33" s="202">
        <f>SUM(N33:N40)</f>
        <v>87.999999999999986</v>
      </c>
      <c r="P33" s="133">
        <f>BvS!V33+BvS!X33+BvS!Z33+BvS!AB33+BvS!AD33+BvS!AF33+BvS!AH33+BvS!AJ33+BvS!AL33+BvS!AN33+BvS!AP33+BvS!AR33+BvS!AT33</f>
        <v>379.9</v>
      </c>
      <c r="Q33" s="202">
        <f>SUM(P33:P40)</f>
        <v>861.69999999999993</v>
      </c>
      <c r="R33" s="131">
        <f>JDE!T33+JDE!V33+JDE!X33+JDE!Z33+JDE!AB33+JDE!AD33+JDE!AF33+JDE!AH33+JDE!AJ33+JDE!AL33</f>
        <v>391.20000000000005</v>
      </c>
      <c r="S33" s="202">
        <f>SUM(R33:R40)</f>
        <v>1017.2</v>
      </c>
      <c r="T33" s="131">
        <f>REM!P33+REM!R33+REM!T33+REM!V33+REM!X33+REM!Z33+REM!AB33+REM!AD33+REM!AF33</f>
        <v>0</v>
      </c>
      <c r="U33" s="202">
        <f>SUM(T33:T40)</f>
        <v>40.700000000000003</v>
      </c>
      <c r="V33" s="133"/>
      <c r="W33" s="202">
        <f>SUM(V33:V40)</f>
        <v>0</v>
      </c>
      <c r="X33" s="131">
        <f>'T74'!T33+'T74'!V33+'T74'!X33+'T74'!Z33+'T74'!AB33+'T74'!AD33+'T74'!AF33+'T74'!AH33+'T74'!AJ33</f>
        <v>28.600000000000009</v>
      </c>
      <c r="Y33" s="202">
        <f>SUM(X33:X40)</f>
        <v>28.600000000000009</v>
      </c>
      <c r="Z33" s="133">
        <f>VMA!Q33+VMA!S33+VMA!U33+VMA!W33+VMA!Y33+VMA!AA33+VMA!AC33+VMA!AE33+VMA!AG33+VMA!AI33</f>
        <v>89.2</v>
      </c>
      <c r="AA33" s="202">
        <f>SUM(Z33:Z40)</f>
        <v>352.00000000000006</v>
      </c>
      <c r="AB33" s="161">
        <f t="shared" ref="AB33:AB40" si="2">N33+P33+R33+T33+X33+Z33</f>
        <v>954.90000000000009</v>
      </c>
      <c r="AC33" s="205">
        <f>SUM(AB33:AB40)</f>
        <v>2388.2000000000003</v>
      </c>
    </row>
    <row r="34" spans="1:29" ht="15" customHeight="1" thickBot="1" x14ac:dyDescent="0.25">
      <c r="A34" s="16"/>
      <c r="B34" s="17"/>
      <c r="D34" s="18"/>
      <c r="F34" s="26" t="s">
        <v>153</v>
      </c>
      <c r="H34" s="105" t="s">
        <v>1</v>
      </c>
      <c r="I34" s="14" t="s">
        <v>39</v>
      </c>
      <c r="J34" s="175" t="s">
        <v>322</v>
      </c>
      <c r="K34" s="15" t="s">
        <v>200</v>
      </c>
      <c r="L34" s="15" t="s">
        <v>190</v>
      </c>
      <c r="M34" s="15" t="s">
        <v>80</v>
      </c>
      <c r="N34" s="131">
        <f>'B68'!P34+'B68'!R34+'B68'!T34+'B68'!V34+'B68'!X34+'B68'!Z34+'B68'!AB34+'B68'!AD34+'B68'!AF34+'B68'!AH34</f>
        <v>22</v>
      </c>
      <c r="O34" s="203"/>
      <c r="P34" s="133">
        <f>BvS!V34+BvS!X34+BvS!Z34+BvS!AB34+BvS!AD34+BvS!AF34+BvS!AH34+BvS!AJ34+BvS!AL34+BvS!AN34+BvS!AP34+BvS!AR34+BvS!AT34</f>
        <v>354.2</v>
      </c>
      <c r="Q34" s="203"/>
      <c r="R34" s="131">
        <f>JDE!T34+JDE!V34+JDE!X34+JDE!Z34+JDE!AB34+JDE!AD34+JDE!AF34+JDE!AH34+JDE!AJ34+JDE!AL34</f>
        <v>429.30000000000007</v>
      </c>
      <c r="S34" s="203"/>
      <c r="T34" s="131">
        <f>REM!P34+REM!R34+REM!T34+REM!V34+REM!X34+REM!Z34+REM!AB34+REM!AD34+REM!AF34</f>
        <v>40.700000000000003</v>
      </c>
      <c r="U34" s="203"/>
      <c r="V34" s="133"/>
      <c r="W34" s="203"/>
      <c r="X34" s="131">
        <f>'T74'!T34+'T74'!V34+'T74'!X34+'T74'!Z34+'T74'!AB34+'T74'!AD34+'T74'!AF34+'T74'!AH34+'T74'!AJ34</f>
        <v>0</v>
      </c>
      <c r="Y34" s="203"/>
      <c r="Z34" s="133">
        <f>VMA!Q34+VMA!S34+VMA!U34+VMA!W34+VMA!Y34+VMA!AA34+VMA!AC34+VMA!AE34+VMA!AG34+VMA!AI34</f>
        <v>262.80000000000007</v>
      </c>
      <c r="AA34" s="203"/>
      <c r="AB34" s="150">
        <f t="shared" si="2"/>
        <v>1109</v>
      </c>
      <c r="AC34" s="206"/>
    </row>
    <row r="35" spans="1:29" ht="15" customHeight="1" thickBot="1" x14ac:dyDescent="0.25">
      <c r="A35" s="16"/>
      <c r="B35" s="17"/>
      <c r="D35" s="18"/>
      <c r="F35" s="28" t="s">
        <v>132</v>
      </c>
      <c r="H35" s="106"/>
      <c r="I35" s="14" t="s">
        <v>40</v>
      </c>
      <c r="J35" s="175" t="s">
        <v>322</v>
      </c>
      <c r="K35" s="25" t="s">
        <v>193</v>
      </c>
      <c r="L35" s="15" t="s">
        <v>82</v>
      </c>
      <c r="M35" s="15" t="s">
        <v>81</v>
      </c>
      <c r="N35" s="131">
        <f>'B68'!P35+'B68'!R35+'B68'!T35+'B68'!V35+'B68'!X35+'B68'!Z35+'B68'!AB35+'B68'!AD35+'B68'!AF35+'B68'!AH35</f>
        <v>0</v>
      </c>
      <c r="O35" s="203"/>
      <c r="P35" s="7">
        <f>BvS!V35+BvS!X35+BvS!Z35+BvS!AB35+BvS!AD35+BvS!AF35+BvS!AH35+BvS!AJ35+BvS!AL35+BvS!AN35+BvS!AP35+BvS!AR35+BvS!AT35</f>
        <v>0</v>
      </c>
      <c r="Q35" s="203"/>
      <c r="R35" s="131">
        <f>JDE!T35+JDE!V35+JDE!X35+JDE!Z35+JDE!AB35+JDE!AD35+JDE!AF35+JDE!AH35+JDE!AJ35+JDE!AL35</f>
        <v>64.400000000000006</v>
      </c>
      <c r="S35" s="203"/>
      <c r="T35" s="131">
        <f>REM!P35+REM!R35+REM!T35+REM!V35+REM!X35+REM!Z35+REM!AB35+REM!AD35+REM!AF35</f>
        <v>0</v>
      </c>
      <c r="U35" s="203"/>
      <c r="V35" s="133"/>
      <c r="W35" s="203"/>
      <c r="X35" s="131">
        <f>'T74'!T35+'T74'!V35+'T74'!X35+'T74'!Z35+'T74'!AB35+'T74'!AD35+'T74'!AF35+'T74'!AH35+'T74'!AJ35</f>
        <v>0</v>
      </c>
      <c r="Y35" s="203"/>
      <c r="Z35" s="133">
        <f>VMA!Q35+VMA!S35+VMA!U35+VMA!W35+VMA!Y35+VMA!AA35+VMA!AC35+VMA!AE35+VMA!AG35+VMA!AI35</f>
        <v>0</v>
      </c>
      <c r="AA35" s="203"/>
      <c r="AB35" s="150">
        <f t="shared" si="2"/>
        <v>64.400000000000006</v>
      </c>
      <c r="AC35" s="206"/>
    </row>
    <row r="36" spans="1:29" ht="15" customHeight="1" thickBot="1" x14ac:dyDescent="0.25">
      <c r="A36" s="241" t="s">
        <v>61</v>
      </c>
      <c r="B36" s="17"/>
      <c r="D36" s="18"/>
      <c r="F36" s="19"/>
      <c r="H36" s="106"/>
      <c r="I36" s="14" t="s">
        <v>41</v>
      </c>
      <c r="J36" s="174" t="s">
        <v>321</v>
      </c>
      <c r="K36" s="25" t="s">
        <v>194</v>
      </c>
      <c r="L36" s="15" t="s">
        <v>254</v>
      </c>
      <c r="M36" s="15" t="s">
        <v>245</v>
      </c>
      <c r="N36" s="131">
        <f>'B68'!P36+'B68'!R36+'B68'!T36+'B68'!V36+'B68'!X36+'B68'!Z36+'B68'!AB36+'B68'!AD36+'B68'!AF36+'B68'!AH36</f>
        <v>0</v>
      </c>
      <c r="O36" s="203"/>
      <c r="P36" s="133">
        <f>BvS!V36+BvS!X36+BvS!Z36+BvS!AB36+BvS!AD36+BvS!AF36+BvS!AH36+BvS!AJ36+BvS!AL36+BvS!AN36+BvS!AP36+BvS!AR36+BvS!AT36</f>
        <v>127.6</v>
      </c>
      <c r="Q36" s="203"/>
      <c r="R36" s="131">
        <f>JDE!T36+JDE!V36+JDE!X36+JDE!Z36+JDE!AB36+JDE!AD36+JDE!AF36+JDE!AH36+JDE!AJ36+JDE!AL36</f>
        <v>85.5</v>
      </c>
      <c r="S36" s="203"/>
      <c r="T36" s="131">
        <f>REM!P36+REM!R36+REM!T36+REM!V36+REM!X36+REM!Z36+REM!AB36+REM!AD36+REM!AF36</f>
        <v>0</v>
      </c>
      <c r="U36" s="203"/>
      <c r="V36" s="133"/>
      <c r="W36" s="203"/>
      <c r="X36" s="131">
        <f>'T74'!T36+'T74'!V36+'T74'!X36+'T74'!Z36+'T74'!AB36+'T74'!AD36+'T74'!AF36+'T74'!AH36+'T74'!AJ36</f>
        <v>0</v>
      </c>
      <c r="Y36" s="203"/>
      <c r="Z36" s="133">
        <f>VMA!Q36+VMA!S36+VMA!U36+VMA!W36+VMA!Y36+VMA!AA36+VMA!AC36+VMA!AE36+VMA!AG36+VMA!AI36</f>
        <v>0</v>
      </c>
      <c r="AA36" s="203"/>
      <c r="AB36" s="150">
        <f t="shared" si="2"/>
        <v>213.1</v>
      </c>
      <c r="AC36" s="206"/>
    </row>
    <row r="37" spans="1:29" ht="15" customHeight="1" thickBot="1" x14ac:dyDescent="0.25">
      <c r="A37" s="242"/>
      <c r="B37" s="27"/>
      <c r="D37" s="18"/>
      <c r="F37" s="19"/>
      <c r="H37" s="106"/>
      <c r="I37" s="14" t="s">
        <v>42</v>
      </c>
      <c r="J37" s="174" t="s">
        <v>321</v>
      </c>
      <c r="K37" s="15" t="s">
        <v>164</v>
      </c>
      <c r="L37" s="15" t="s">
        <v>255</v>
      </c>
      <c r="M37" s="15" t="s">
        <v>227</v>
      </c>
      <c r="N37" s="131">
        <f>'B68'!P37+'B68'!R37+'B68'!T37+'B68'!V37+'B68'!X37+'B68'!Z37+'B68'!AB37+'B68'!AD37+'B68'!AF37+'B68'!AH37</f>
        <v>0</v>
      </c>
      <c r="O37" s="203"/>
      <c r="P37" s="133">
        <f>BvS!V37+BvS!X37+BvS!Z37+BvS!AB37+BvS!AD37+BvS!AF37+BvS!AH37+BvS!AJ37+BvS!AL37+BvS!AN37+BvS!AP37+BvS!AR37+BvS!AT37</f>
        <v>0</v>
      </c>
      <c r="Q37" s="203"/>
      <c r="R37" s="131">
        <f>JDE!T37+JDE!V37+JDE!X37+JDE!Z37+JDE!AB37+JDE!AD37+JDE!AF37+JDE!AH37+JDE!AJ37+JDE!AL37</f>
        <v>46.8</v>
      </c>
      <c r="S37" s="203"/>
      <c r="T37" s="131">
        <f>REM!P37+REM!R37+REM!T37+REM!V37+REM!X37+REM!Z37+REM!AB37+REM!AD37+REM!AF37</f>
        <v>0</v>
      </c>
      <c r="U37" s="203"/>
      <c r="V37" s="133"/>
      <c r="W37" s="203"/>
      <c r="X37" s="131">
        <f>'T74'!T37+'T74'!V37+'T74'!X37+'T74'!Z37+'T74'!AB37+'T74'!AD37+'T74'!AF37+'T74'!AH37+'T74'!AJ37</f>
        <v>0</v>
      </c>
      <c r="Y37" s="203"/>
      <c r="Z37" s="133">
        <f>VMA!Q37+VMA!S37+VMA!U37+VMA!W37+VMA!Y37+VMA!AA37+VMA!AC37+VMA!AE37+VMA!AG37+VMA!AI37</f>
        <v>0</v>
      </c>
      <c r="AA37" s="203"/>
      <c r="AB37" s="150">
        <f t="shared" si="2"/>
        <v>46.8</v>
      </c>
      <c r="AC37" s="206"/>
    </row>
    <row r="38" spans="1:29" ht="15" hidden="1" customHeight="1" x14ac:dyDescent="0.2">
      <c r="A38" s="16"/>
      <c r="B38" s="17"/>
      <c r="D38" s="18"/>
      <c r="F38" s="19"/>
      <c r="H38" s="106"/>
      <c r="I38" s="14" t="s">
        <v>43</v>
      </c>
      <c r="J38" s="14"/>
      <c r="K38" s="15" t="s">
        <v>165</v>
      </c>
      <c r="L38" s="29" t="s">
        <v>195</v>
      </c>
      <c r="M38" s="15" t="s">
        <v>61</v>
      </c>
      <c r="N38" s="131">
        <f>'B68'!P38+'B68'!R38+'B68'!T38+'B68'!V38+'B68'!X38+'B68'!Z38+'B68'!AB38+'B68'!AD38+'B68'!AF38+'B68'!AH38</f>
        <v>0</v>
      </c>
      <c r="O38" s="203"/>
      <c r="P38" s="133">
        <f>BvS!V38+BvS!X38+BvS!Z38+BvS!AB38+BvS!AD38+BvS!AF38+BvS!AH38+BvS!AJ38+BvS!AL38+BvS!AN38+BvS!AP38+BvS!AR38+BvS!AT38</f>
        <v>0</v>
      </c>
      <c r="Q38" s="203"/>
      <c r="R38" s="131">
        <f>JDE!T38+JDE!V38+JDE!X38+JDE!Z38+JDE!AB38+JDE!AD38+JDE!AF38+JDE!AH38+JDE!AJ38+JDE!AL38</f>
        <v>0</v>
      </c>
      <c r="S38" s="203"/>
      <c r="T38" s="131">
        <f>REM!P38+REM!R38+REM!T38+REM!V38+REM!X38+REM!Z38+REM!AB38+REM!AD38+REM!AF38</f>
        <v>0</v>
      </c>
      <c r="U38" s="203"/>
      <c r="V38" s="133"/>
      <c r="W38" s="203"/>
      <c r="X38" s="131">
        <f>'T74'!T38+'T74'!V38+'T74'!X38+'T74'!Z38+'T74'!AB38+'T74'!AD38+'T74'!AF38+'T74'!AH38+'T74'!AJ38</f>
        <v>0</v>
      </c>
      <c r="Y38" s="203"/>
      <c r="Z38" s="133">
        <f>VMA!Q38+VMA!S38+VMA!U38+VMA!W38+VMA!Y38+VMA!AA38+VMA!AC38+VMA!AE38+VMA!AG38+VMA!AI38</f>
        <v>0</v>
      </c>
      <c r="AA38" s="203"/>
      <c r="AB38" s="150">
        <f t="shared" si="2"/>
        <v>0</v>
      </c>
      <c r="AC38" s="206"/>
    </row>
    <row r="39" spans="1:29" ht="15" customHeight="1" thickBot="1" x14ac:dyDescent="0.25">
      <c r="A39" s="16"/>
      <c r="B39" s="17"/>
      <c r="D39" s="18"/>
      <c r="F39" s="19"/>
      <c r="H39" s="106"/>
      <c r="I39" s="30" t="s">
        <v>61</v>
      </c>
      <c r="J39" s="30"/>
      <c r="K39" s="21" t="s">
        <v>61</v>
      </c>
      <c r="L39" s="29"/>
      <c r="M39" s="15"/>
      <c r="N39" s="131">
        <f>'B68'!P39+'B68'!R39+'B68'!T39+'B68'!V39+'B68'!X39+'B68'!Z39+'B68'!AB39+'B68'!AD39+'B68'!AF39+'B68'!AH39</f>
        <v>0</v>
      </c>
      <c r="O39" s="203"/>
      <c r="P39" s="133">
        <f>BvS!V39+BvS!X39+BvS!Z39+BvS!AB39+BvS!AD39+BvS!AF39+BvS!AH39+BvS!AJ39+BvS!AL39+BvS!AN39+BvS!AP39+BvS!AR39+BvS!AT39</f>
        <v>0</v>
      </c>
      <c r="Q39" s="203"/>
      <c r="R39" s="131">
        <f>JDE!T39+JDE!V39+JDE!X39+JDE!Z39+JDE!AB39+JDE!AD39+JDE!AF39+JDE!AH39+JDE!AJ39+JDE!AL39</f>
        <v>0</v>
      </c>
      <c r="S39" s="203"/>
      <c r="T39" s="131">
        <f>REM!P39+REM!R39+REM!T39+REM!V39+REM!X39+REM!Z39+REM!AB39+REM!AD39+REM!AF39</f>
        <v>0</v>
      </c>
      <c r="U39" s="203"/>
      <c r="V39" s="133"/>
      <c r="W39" s="203"/>
      <c r="X39" s="131">
        <f>'T74'!T39+'T74'!V39+'T74'!X39+'T74'!Z39+'T74'!AB39+'T74'!AD39+'T74'!AF39+'T74'!AH39+'T74'!AJ39</f>
        <v>0</v>
      </c>
      <c r="Y39" s="203"/>
      <c r="Z39" s="133">
        <f>VMA!Q39+VMA!S39+VMA!U39+VMA!W39+VMA!Y39+VMA!AA39+VMA!AC39+VMA!AE39+VMA!AG39+VMA!AI39</f>
        <v>0</v>
      </c>
      <c r="AA39" s="203"/>
      <c r="AB39" s="150">
        <f t="shared" si="2"/>
        <v>0</v>
      </c>
      <c r="AC39" s="206"/>
    </row>
    <row r="40" spans="1:29" ht="15" customHeight="1" thickBot="1" x14ac:dyDescent="0.25">
      <c r="A40" s="16"/>
      <c r="B40" s="17"/>
      <c r="D40" s="18"/>
      <c r="F40" s="19"/>
      <c r="H40" s="107"/>
      <c r="I40" s="14" t="s">
        <v>191</v>
      </c>
      <c r="J40" s="175" t="s">
        <v>322</v>
      </c>
      <c r="K40" s="15" t="s">
        <v>192</v>
      </c>
      <c r="L40" s="15" t="s">
        <v>61</v>
      </c>
      <c r="M40" s="15"/>
      <c r="N40" s="131">
        <f>'B68'!P40+'B68'!R40+'B68'!T40+'B68'!V40+'B68'!X40+'B68'!Z40+'B68'!AB40+'B68'!AD40+'B68'!AF40+'B68'!AH40</f>
        <v>0</v>
      </c>
      <c r="O40" s="204"/>
      <c r="P40" s="133">
        <f>BvS!V40+BvS!X40+BvS!Z40+BvS!AB40+BvS!AD40+BvS!AF40+BvS!AH40+BvS!AJ40+BvS!AL40+BvS!AN40+BvS!AP40+BvS!AR40+BvS!AT40</f>
        <v>0</v>
      </c>
      <c r="Q40" s="204"/>
      <c r="R40" s="131">
        <f>JDE!T40+JDE!V40+JDE!X40+JDE!Z40+JDE!AB40+JDE!AD40+JDE!AF40+JDE!AH40+JDE!AJ40+JDE!AL40</f>
        <v>0</v>
      </c>
      <c r="S40" s="204"/>
      <c r="T40" s="131">
        <f>REM!P40+REM!R40+REM!T40+REM!V40+REM!X40+REM!Z40+REM!AB40+REM!AD40+REM!AF40</f>
        <v>0</v>
      </c>
      <c r="U40" s="204"/>
      <c r="V40" s="133"/>
      <c r="W40" s="204"/>
      <c r="X40" s="131">
        <f>'T74'!T40+'T74'!V40+'T74'!X40+'T74'!Z40+'T74'!AB40+'T74'!AD40+'T74'!AF40+'T74'!AH40+'T74'!AJ40</f>
        <v>0</v>
      </c>
      <c r="Y40" s="204"/>
      <c r="Z40" s="133">
        <f>VMA!Q40+VMA!S40+VMA!U40+VMA!W40+VMA!Y40+VMA!AA40+VMA!AC40+VMA!AE40+VMA!AG40+VMA!AI40</f>
        <v>0</v>
      </c>
      <c r="AA40" s="204"/>
      <c r="AB40" s="150">
        <f t="shared" si="2"/>
        <v>0</v>
      </c>
      <c r="AC40" s="207"/>
    </row>
    <row r="41" spans="1:29" ht="15" customHeight="1" thickBot="1" x14ac:dyDescent="0.25">
      <c r="A41" s="16"/>
      <c r="B41" s="17"/>
      <c r="D41" s="18"/>
      <c r="F41" s="19"/>
      <c r="I41" s="79"/>
      <c r="J41" s="79"/>
      <c r="N41" s="134"/>
      <c r="O41" s="134"/>
      <c r="P41" s="134"/>
      <c r="Q41" s="164"/>
      <c r="R41" s="134"/>
      <c r="S41" s="164"/>
      <c r="T41" s="134"/>
      <c r="U41" s="164"/>
      <c r="V41" s="134"/>
      <c r="W41" s="134"/>
      <c r="X41" s="134"/>
      <c r="Y41" s="164"/>
      <c r="Z41" s="134"/>
      <c r="AA41" s="134"/>
      <c r="AB41" s="141"/>
      <c r="AC41" s="142"/>
    </row>
    <row r="42" spans="1:29" ht="15" hidden="1" customHeight="1" x14ac:dyDescent="0.2">
      <c r="A42" s="16"/>
      <c r="B42" s="17"/>
      <c r="D42" s="18"/>
      <c r="F42" s="19"/>
      <c r="H42" s="13"/>
      <c r="I42" s="14" t="s">
        <v>44</v>
      </c>
      <c r="J42" s="14"/>
      <c r="K42" s="15" t="s">
        <v>113</v>
      </c>
      <c r="L42" s="15" t="s">
        <v>256</v>
      </c>
      <c r="M42" s="15"/>
      <c r="N42" s="134"/>
      <c r="O42" s="134"/>
      <c r="P42" s="134"/>
      <c r="Q42" s="164"/>
      <c r="R42" s="134"/>
      <c r="S42" s="164"/>
      <c r="T42" s="134"/>
      <c r="U42" s="164"/>
      <c r="V42" s="134"/>
      <c r="W42" s="134"/>
      <c r="X42" s="134"/>
      <c r="Y42" s="164"/>
      <c r="Z42" s="134"/>
      <c r="AA42" s="134"/>
      <c r="AB42" s="141" t="e">
        <f>N42+P42+R42+T42+V42+X42+#REF!+#REF!+#REF!+#REF!+#REF!+#REF!+#REF!</f>
        <v>#REF!</v>
      </c>
      <c r="AC42" s="142"/>
    </row>
    <row r="43" spans="1:29" ht="15" customHeight="1" thickBot="1" x14ac:dyDescent="0.25">
      <c r="A43" s="16"/>
      <c r="B43" s="17"/>
      <c r="D43" s="18"/>
      <c r="F43" s="19"/>
      <c r="H43" s="108" t="s">
        <v>141</v>
      </c>
      <c r="I43" s="14" t="s">
        <v>45</v>
      </c>
      <c r="J43" s="176" t="s">
        <v>323</v>
      </c>
      <c r="K43" s="15" t="s">
        <v>114</v>
      </c>
      <c r="L43" s="15" t="s">
        <v>257</v>
      </c>
      <c r="M43" s="15" t="s">
        <v>91</v>
      </c>
      <c r="N43" s="131">
        <f>'B68'!P43+'B68'!R43+'B68'!T43+'B68'!V43+'B68'!X43+'B68'!Z43+'B68'!AB43+'B68'!AD43+'B68'!AF43+'B68'!AH43</f>
        <v>58.9</v>
      </c>
      <c r="O43" s="202">
        <f>SUM(N43:N50)</f>
        <v>58.9</v>
      </c>
      <c r="P43" s="133">
        <f>BvS!V43+BvS!X43+BvS!Z43+BvS!AB43+BvS!AD43+BvS!AF43+BvS!AH43+BvS!AJ43+BvS!AL43+BvS!AN43+BvS!AP43+BvS!AR43+BvS!AT43</f>
        <v>55.6</v>
      </c>
      <c r="Q43" s="202">
        <f>SUM(P43:P50)</f>
        <v>55.6</v>
      </c>
      <c r="R43" s="131">
        <f>JDE!T43+JDE!V43+JDE!X43+JDE!Z43+JDE!AB43+JDE!AD43+JDE!AF43+JDE!AH43+JDE!AJ43+JDE!AL43</f>
        <v>0</v>
      </c>
      <c r="S43" s="202">
        <f>SUM(R43:R50)</f>
        <v>3735.7999999999997</v>
      </c>
      <c r="T43" s="131">
        <f>REM!P43+REM!R43+REM!T43+REM!V43+REM!X43+REM!Z43+REM!AB43+REM!AD43+REM!AF43</f>
        <v>0</v>
      </c>
      <c r="U43" s="202">
        <f>SUM(T43:T50)</f>
        <v>0</v>
      </c>
      <c r="V43" s="133"/>
      <c r="W43" s="253">
        <f>SUM(V43:V50)</f>
        <v>0</v>
      </c>
      <c r="X43" s="131">
        <f>'T74'!T43+'T74'!V43+'T74'!X43+'T74'!Z43+'T74'!AB43+'T74'!AD43+'T74'!AF43+'T74'!AH43+'T74'!AJ43</f>
        <v>153.1</v>
      </c>
      <c r="Y43" s="202">
        <f>SUM(X43:X50)</f>
        <v>470.4</v>
      </c>
      <c r="Z43" s="133">
        <f>VMA!Q43+VMA!S43+VMA!U43+VMA!W43+VMA!Y43+VMA!AA43+VMA!AC43+VMA!AE43+VMA!AG43+VMA!AI43</f>
        <v>0</v>
      </c>
      <c r="AA43" s="253">
        <f>SUM(Z43:Z50)</f>
        <v>918.2</v>
      </c>
      <c r="AB43" s="151">
        <f t="shared" ref="AB43:AB50" si="3">N43+P43+R43+T43+X43+Z43</f>
        <v>267.60000000000002</v>
      </c>
      <c r="AC43" s="208">
        <f>SUM(AB43:AB50)</f>
        <v>5238.8999999999996</v>
      </c>
    </row>
    <row r="44" spans="1:29" ht="15" hidden="1" customHeight="1" x14ac:dyDescent="0.2">
      <c r="A44" s="16"/>
      <c r="B44" s="17"/>
      <c r="D44" s="31"/>
      <c r="F44" s="19"/>
      <c r="H44" s="109"/>
      <c r="I44" s="14" t="s">
        <v>46</v>
      </c>
      <c r="J44" s="14"/>
      <c r="K44" s="15" t="s">
        <v>115</v>
      </c>
      <c r="L44" s="15" t="s">
        <v>116</v>
      </c>
      <c r="M44" s="15" t="s">
        <v>92</v>
      </c>
      <c r="N44" s="131">
        <f>'B68'!P44+'B68'!R44+'B68'!T44+'B68'!V44+'B68'!X44+'B68'!Z44+'B68'!AB44+'B68'!AD44+'B68'!AF44+'B68'!AH44</f>
        <v>0</v>
      </c>
      <c r="O44" s="203"/>
      <c r="P44" s="133">
        <f>BvS!V44+BvS!X44+BvS!Z44+BvS!AB44+BvS!AD44+BvS!AF44+BvS!AH44+BvS!AJ44+BvS!AL44+BvS!AN44+BvS!AP44+BvS!AR44+BvS!AT44</f>
        <v>0</v>
      </c>
      <c r="Q44" s="203"/>
      <c r="R44" s="131">
        <f>JDE!T44+JDE!V44+JDE!X44+JDE!Z44+JDE!AB44+JDE!AD44+JDE!AF44+JDE!AH44+JDE!AJ44+JDE!AL44</f>
        <v>0</v>
      </c>
      <c r="S44" s="203"/>
      <c r="T44" s="131">
        <f>REM!P44+REM!R44+REM!T44+REM!V44+REM!X44+REM!Z44+REM!AB44+REM!AD44+REM!AF44</f>
        <v>0</v>
      </c>
      <c r="U44" s="203"/>
      <c r="V44" s="133"/>
      <c r="W44" s="254"/>
      <c r="X44" s="131">
        <f>'T74'!T44+'T74'!V44+'T74'!X44+'T74'!Z44+'T74'!AB44+'T74'!AD44+'T74'!AF44+'T74'!AH44+'T74'!AJ44</f>
        <v>0</v>
      </c>
      <c r="Y44" s="203"/>
      <c r="Z44" s="133">
        <f>VMA!Q44+VMA!S44+VMA!U44+VMA!W44+VMA!Y44+VMA!AA44+VMA!AC44+VMA!AE44+VMA!AG44+VMA!AI44</f>
        <v>0</v>
      </c>
      <c r="AA44" s="254"/>
      <c r="AB44" s="152">
        <f t="shared" si="3"/>
        <v>0</v>
      </c>
      <c r="AC44" s="209"/>
    </row>
    <row r="45" spans="1:29" ht="15" customHeight="1" thickBot="1" x14ac:dyDescent="0.25">
      <c r="A45" s="123" t="s">
        <v>156</v>
      </c>
      <c r="B45" s="124"/>
      <c r="D45" s="246"/>
      <c r="F45" s="19"/>
      <c r="H45" s="109" t="s">
        <v>2</v>
      </c>
      <c r="I45" s="14" t="s">
        <v>47</v>
      </c>
      <c r="J45" s="174" t="s">
        <v>321</v>
      </c>
      <c r="K45" s="15" t="s">
        <v>196</v>
      </c>
      <c r="L45" s="15" t="s">
        <v>223</v>
      </c>
      <c r="M45" s="15" t="s">
        <v>266</v>
      </c>
      <c r="N45" s="131">
        <f>'B68'!P45+'B68'!R45+'B68'!T45+'B68'!V45+'B68'!X45+'B68'!Z45+'B68'!AB45+'B68'!AD45+'B68'!AF45+'B68'!AH45</f>
        <v>0</v>
      </c>
      <c r="O45" s="203"/>
      <c r="P45" s="133">
        <f>BvS!V45+BvS!X45+BvS!Z45+BvS!AB45+BvS!AD45+BvS!AF45+BvS!AH45+BvS!AJ45+BvS!AL45+BvS!AN45+BvS!AP45+BvS!AR45+BvS!AT45</f>
        <v>0</v>
      </c>
      <c r="Q45" s="203"/>
      <c r="R45" s="131">
        <f>JDE!T45+JDE!V45+JDE!X45+JDE!Z45+JDE!AB45+JDE!AD45+JDE!AF45+JDE!AH45+JDE!AJ45+JDE!AL45</f>
        <v>353.6</v>
      </c>
      <c r="S45" s="203"/>
      <c r="T45" s="131">
        <f>REM!P45+REM!R45+REM!T45+REM!V45+REM!X45+REM!Z45+REM!AB45+REM!AD45+REM!AF45</f>
        <v>0</v>
      </c>
      <c r="U45" s="203"/>
      <c r="V45" s="133"/>
      <c r="W45" s="254"/>
      <c r="X45" s="131">
        <f>'T74'!T45+'T74'!V45+'T74'!X45+'T74'!Z45+'T74'!AB45+'T74'!AD45+'T74'!AF45+'T74'!AH45+'T74'!AJ45</f>
        <v>0</v>
      </c>
      <c r="Y45" s="203"/>
      <c r="Z45" s="133">
        <f>VMA!Q45+VMA!S45+VMA!U45+VMA!W45+VMA!Y45+VMA!AA45+VMA!AC45+VMA!AE45+VMA!AG45+VMA!AI45</f>
        <v>0</v>
      </c>
      <c r="AA45" s="254"/>
      <c r="AB45" s="152">
        <f t="shared" si="3"/>
        <v>353.6</v>
      </c>
      <c r="AC45" s="209"/>
    </row>
    <row r="46" spans="1:29" ht="15" customHeight="1" thickBot="1" x14ac:dyDescent="0.25">
      <c r="A46" s="241" t="s">
        <v>135</v>
      </c>
      <c r="B46" s="262"/>
      <c r="D46" s="247"/>
      <c r="F46" s="19"/>
      <c r="H46" s="110" t="s">
        <v>280</v>
      </c>
      <c r="I46" s="14" t="s">
        <v>48</v>
      </c>
      <c r="J46" s="174" t="s">
        <v>321</v>
      </c>
      <c r="K46" s="15" t="s">
        <v>197</v>
      </c>
      <c r="L46" s="15" t="s">
        <v>123</v>
      </c>
      <c r="M46" s="15" t="s">
        <v>228</v>
      </c>
      <c r="N46" s="131">
        <f>'B68'!P46+'B68'!R46+'B68'!T46+'B68'!V46+'B68'!X46+'B68'!Z46+'B68'!AB46+'B68'!AD46+'B68'!AF46+'B68'!AH46</f>
        <v>0</v>
      </c>
      <c r="O46" s="203"/>
      <c r="P46" s="133">
        <f>BvS!V46+BvS!X46+BvS!Z46+BvS!AB46+BvS!AD46+BvS!AF46+BvS!AH46+BvS!AJ46+BvS!AL46+BvS!AN46+BvS!AP46+BvS!AR46+BvS!AT46</f>
        <v>0</v>
      </c>
      <c r="Q46" s="203"/>
      <c r="R46" s="131">
        <f>JDE!T46+JDE!V46+JDE!X46+JDE!Z46+JDE!AB46+JDE!AD46+JDE!AF46+JDE!AH46+JDE!AJ46+JDE!AL46</f>
        <v>112.1</v>
      </c>
      <c r="S46" s="203"/>
      <c r="T46" s="131">
        <f>REM!P46+REM!R46+REM!T46+REM!V46+REM!X46+REM!Z46+REM!AB46+REM!AD46+REM!AF46</f>
        <v>0</v>
      </c>
      <c r="U46" s="203"/>
      <c r="V46" s="133"/>
      <c r="W46" s="254"/>
      <c r="X46" s="131">
        <f>'T74'!T46+'T74'!V46+'T74'!X46+'T74'!Z46+'T74'!AB46+'T74'!AD46+'T74'!AF46+'T74'!AH46+'T74'!AJ46</f>
        <v>0</v>
      </c>
      <c r="Y46" s="203"/>
      <c r="Z46" s="133">
        <f>VMA!Q46+VMA!S46+VMA!U46+VMA!W46+VMA!Y46+VMA!AA46+VMA!AC46+VMA!AE46+VMA!AG46+VMA!AI46</f>
        <v>0</v>
      </c>
      <c r="AA46" s="254"/>
      <c r="AB46" s="151">
        <f t="shared" si="3"/>
        <v>112.1</v>
      </c>
      <c r="AC46" s="209"/>
    </row>
    <row r="47" spans="1:29" ht="15" customHeight="1" thickBot="1" x14ac:dyDescent="0.25">
      <c r="A47" s="263"/>
      <c r="B47" s="262"/>
      <c r="D47" s="32"/>
      <c r="F47" s="19"/>
      <c r="H47" s="111"/>
      <c r="I47" s="264" t="s">
        <v>49</v>
      </c>
      <c r="J47" s="174" t="s">
        <v>321</v>
      </c>
      <c r="K47" s="269" t="s">
        <v>290</v>
      </c>
      <c r="L47" s="256" t="s">
        <v>198</v>
      </c>
      <c r="M47" s="256" t="s">
        <v>281</v>
      </c>
      <c r="N47" s="131">
        <f>'B68'!P47+'B68'!R47+'B68'!T47+'B68'!V47+'B68'!X47+'B68'!Z47+'B68'!AB47+'B68'!AD47+'B68'!AF47+'B68'!AH47</f>
        <v>0</v>
      </c>
      <c r="O47" s="203"/>
      <c r="P47" s="133">
        <f>BvS!V47+BvS!X47+BvS!Z47+BvS!AB47+BvS!AD47+BvS!AF47+BvS!AH47+BvS!AJ47+BvS!AL47+BvS!AN47+BvS!AP47+BvS!AR47+BvS!AT47</f>
        <v>0</v>
      </c>
      <c r="Q47" s="203"/>
      <c r="R47" s="131">
        <f>JDE!T47+JDE!V47+JDE!X47+JDE!Z47+JDE!AB47+JDE!AD47+JDE!AF47+JDE!AH47+JDE!AJ47+JDE!AL47</f>
        <v>2139.6999999999998</v>
      </c>
      <c r="S47" s="203"/>
      <c r="T47" s="131">
        <f>REM!P47+REM!R47+REM!T47+REM!V47+REM!X47+REM!Z47+REM!AB47+REM!AD47+REM!AF47</f>
        <v>0</v>
      </c>
      <c r="U47" s="203"/>
      <c r="V47" s="133"/>
      <c r="W47" s="254"/>
      <c r="X47" s="131">
        <f>'T74'!T47+'T74'!V47+'T74'!X47+'T74'!Z47+'T74'!AB47+'T74'!AD47+'T74'!AF47+'T74'!AH47+'T74'!AJ47</f>
        <v>241.2</v>
      </c>
      <c r="Y47" s="203"/>
      <c r="Z47" s="133">
        <f>VMA!Q47+VMA!S47+VMA!U47+VMA!W47+VMA!Y47+VMA!AA47+VMA!AC47+VMA!AE47+VMA!AG47+VMA!AI47</f>
        <v>918.2</v>
      </c>
      <c r="AA47" s="254"/>
      <c r="AB47" s="152">
        <f t="shared" si="3"/>
        <v>3299.0999999999995</v>
      </c>
      <c r="AC47" s="209"/>
    </row>
    <row r="48" spans="1:29" ht="15" hidden="1" customHeight="1" x14ac:dyDescent="0.2">
      <c r="A48" s="84"/>
      <c r="B48" s="83"/>
      <c r="D48" s="32"/>
      <c r="F48" s="19"/>
      <c r="H48" s="111"/>
      <c r="I48" s="268"/>
      <c r="J48" s="171"/>
      <c r="K48" s="270"/>
      <c r="L48" s="270"/>
      <c r="M48" s="272"/>
      <c r="N48" s="131">
        <f>'B68'!P48+'B68'!R48+'B68'!T48+'B68'!V48+'B68'!X48+'B68'!Z48+'B68'!AB48+'B68'!AD48+'B68'!AF48+'B68'!AH48</f>
        <v>0</v>
      </c>
      <c r="O48" s="203"/>
      <c r="P48" s="133">
        <f>BvS!V48+BvS!X48+BvS!Z48+BvS!AB48+BvS!AD48+BvS!AF48+BvS!AH48+BvS!AJ48+BvS!AL48+BvS!AN48+BvS!AP48+BvS!AR48+BvS!AT48</f>
        <v>0</v>
      </c>
      <c r="Q48" s="203"/>
      <c r="R48" s="131">
        <f>JDE!T48+JDE!V48+JDE!X48+JDE!Z48+JDE!AB48+JDE!AD48+JDE!AF48+JDE!AH48+JDE!AJ48+JDE!AL48</f>
        <v>0</v>
      </c>
      <c r="S48" s="203"/>
      <c r="T48" s="131">
        <f>REM!P48+REM!R48+REM!T48+REM!V48+REM!X48+REM!Z48+REM!AB48+REM!AD48+REM!AF48</f>
        <v>0</v>
      </c>
      <c r="U48" s="203"/>
      <c r="V48" s="133"/>
      <c r="W48" s="254"/>
      <c r="X48" s="131">
        <f>'T74'!T48+'T74'!V48+'T74'!X48+'T74'!Z48+'T74'!AB48+'T74'!AD48+'T74'!AF48+'T74'!AH48+'T74'!AJ48</f>
        <v>0</v>
      </c>
      <c r="Y48" s="203"/>
      <c r="Z48" s="133">
        <f>VMA!Q48+VMA!S48+VMA!U48+VMA!W48+VMA!Y48+VMA!AA48+VMA!AC48+VMA!AE48+VMA!AG48+VMA!AI48</f>
        <v>0</v>
      </c>
      <c r="AA48" s="254"/>
      <c r="AB48" s="152">
        <f t="shared" si="3"/>
        <v>0</v>
      </c>
      <c r="AC48" s="209"/>
    </row>
    <row r="49" spans="1:29" ht="15" hidden="1" customHeight="1" x14ac:dyDescent="0.2">
      <c r="A49" s="16"/>
      <c r="B49" s="17"/>
      <c r="D49" s="18"/>
      <c r="F49" s="19"/>
      <c r="H49" s="111"/>
      <c r="I49" s="14" t="s">
        <v>50</v>
      </c>
      <c r="J49" s="14"/>
      <c r="K49" s="15" t="s">
        <v>83</v>
      </c>
      <c r="L49" s="15" t="s">
        <v>87</v>
      </c>
      <c r="M49" s="15" t="s">
        <v>229</v>
      </c>
      <c r="N49" s="131">
        <f>'B68'!P49+'B68'!R49+'B68'!T49+'B68'!V49+'B68'!X49+'B68'!Z49+'B68'!AB49+'B68'!AD49+'B68'!AF49+'B68'!AH49</f>
        <v>0</v>
      </c>
      <c r="O49" s="203"/>
      <c r="P49" s="133">
        <f>BvS!V49+BvS!X49+BvS!Z49+BvS!AB49+BvS!AD49+BvS!AF49+BvS!AH49+BvS!AJ49+BvS!AL49+BvS!AN49+BvS!AP49+BvS!AR49+BvS!AT49</f>
        <v>0</v>
      </c>
      <c r="Q49" s="203"/>
      <c r="R49" s="131">
        <f>JDE!T49+JDE!V49+JDE!X49+JDE!Z49+JDE!AB49+JDE!AD49+JDE!AF49+JDE!AH49+JDE!AJ49+JDE!AL49</f>
        <v>0</v>
      </c>
      <c r="S49" s="203"/>
      <c r="T49" s="131">
        <f>REM!P49+REM!R49+REM!T49+REM!V49+REM!X49+REM!Z49+REM!AB49+REM!AD49+REM!AF49</f>
        <v>0</v>
      </c>
      <c r="U49" s="203"/>
      <c r="V49" s="133"/>
      <c r="W49" s="254"/>
      <c r="X49" s="131">
        <f>'T74'!T49+'T74'!V49+'T74'!X49+'T74'!Z49+'T74'!AB49+'T74'!AD49+'T74'!AF49+'T74'!AH49+'T74'!AJ49</f>
        <v>0</v>
      </c>
      <c r="Y49" s="203"/>
      <c r="Z49" s="133">
        <f>VMA!Q49+VMA!S49+VMA!U49+VMA!W49+VMA!Y49+VMA!AA49+VMA!AC49+VMA!AE49+VMA!AG49+VMA!AI49</f>
        <v>0</v>
      </c>
      <c r="AA49" s="254"/>
      <c r="AB49" s="152">
        <f t="shared" si="3"/>
        <v>0</v>
      </c>
      <c r="AC49" s="209"/>
    </row>
    <row r="50" spans="1:29" ht="15" customHeight="1" thickBot="1" x14ac:dyDescent="0.25">
      <c r="A50" s="16"/>
      <c r="B50" s="17"/>
      <c r="D50" s="18"/>
      <c r="F50" s="19"/>
      <c r="H50" s="112"/>
      <c r="I50" s="14" t="s">
        <v>51</v>
      </c>
      <c r="J50" s="174" t="s">
        <v>321</v>
      </c>
      <c r="K50" s="15" t="s">
        <v>199</v>
      </c>
      <c r="L50" s="15" t="s">
        <v>86</v>
      </c>
      <c r="M50" s="15" t="s">
        <v>267</v>
      </c>
      <c r="N50" s="131">
        <f>'B68'!P50+'B68'!R50+'B68'!T50+'B68'!V50+'B68'!X50+'B68'!Z50+'B68'!AB50+'B68'!AD50+'B68'!AF50+'B68'!AH50</f>
        <v>0</v>
      </c>
      <c r="O50" s="204"/>
      <c r="P50" s="133">
        <f>BvS!V50+BvS!X50+BvS!Z50+BvS!AB50+BvS!AD50+BvS!AF50+BvS!AH50+BvS!AJ50+BvS!AL50+BvS!AN50+BvS!AP50+BvS!AR50+BvS!AT50</f>
        <v>0</v>
      </c>
      <c r="Q50" s="204"/>
      <c r="R50" s="131">
        <f>JDE!T50+JDE!V50+JDE!X50+JDE!Z50+JDE!AB50+JDE!AD50+JDE!AF50+JDE!AH50+JDE!AJ50+JDE!AL50</f>
        <v>1130.4000000000001</v>
      </c>
      <c r="S50" s="204"/>
      <c r="T50" s="131">
        <f>REM!P50+REM!R50+REM!T50+REM!V50+REM!X50+REM!Z50+REM!AB50+REM!AD50+REM!AF50</f>
        <v>0</v>
      </c>
      <c r="U50" s="204"/>
      <c r="V50" s="133"/>
      <c r="W50" s="255"/>
      <c r="X50" s="131">
        <f>'T74'!T50+'T74'!V50+'T74'!X50+'T74'!Z50+'T74'!AB50+'T74'!AD50+'T74'!AF50+'T74'!AH50+'T74'!AJ50</f>
        <v>76.099999999999994</v>
      </c>
      <c r="Y50" s="204"/>
      <c r="Z50" s="133">
        <f>VMA!Q50+VMA!S50+VMA!U50+VMA!W50+VMA!Y50+VMA!AA50+VMA!AC50+VMA!AE50+VMA!AG50+VMA!AI50</f>
        <v>0</v>
      </c>
      <c r="AA50" s="255"/>
      <c r="AB50" s="152">
        <f t="shared" si="3"/>
        <v>1206.5</v>
      </c>
      <c r="AC50" s="210"/>
    </row>
    <row r="51" spans="1:29" ht="15" hidden="1" customHeight="1" x14ac:dyDescent="0.2">
      <c r="A51" s="16"/>
      <c r="B51" s="17"/>
      <c r="D51" s="18"/>
      <c r="F51" s="19"/>
      <c r="H51" s="20"/>
      <c r="I51" s="14" t="s">
        <v>64</v>
      </c>
      <c r="J51" s="14"/>
      <c r="K51" s="15" t="s">
        <v>84</v>
      </c>
      <c r="L51" s="29" t="s">
        <v>122</v>
      </c>
      <c r="M51" s="15"/>
      <c r="N51" s="134"/>
      <c r="O51" s="134"/>
      <c r="P51" s="134"/>
      <c r="Q51" s="164"/>
      <c r="R51" s="134"/>
      <c r="S51" s="164"/>
      <c r="T51" s="134"/>
      <c r="U51" s="164"/>
      <c r="V51" s="134"/>
      <c r="W51" s="134"/>
      <c r="X51" s="134"/>
      <c r="Y51" s="164"/>
      <c r="Z51" s="134"/>
      <c r="AA51" s="134"/>
      <c r="AB51" s="141" t="e">
        <f>N51+P51+R51+T51+V51+X51+#REF!+#REF!+#REF!+#REF!+#REF!+#REF!+#REF!</f>
        <v>#REF!</v>
      </c>
      <c r="AC51" s="142"/>
    </row>
    <row r="52" spans="1:29" ht="15" customHeight="1" thickBot="1" x14ac:dyDescent="0.25">
      <c r="A52" s="16"/>
      <c r="B52" s="17"/>
      <c r="D52" s="18"/>
      <c r="F52" s="19"/>
      <c r="I52" s="79"/>
      <c r="J52" s="79"/>
      <c r="N52" s="134"/>
      <c r="O52" s="134"/>
      <c r="P52" s="134"/>
      <c r="Q52" s="164"/>
      <c r="R52" s="134"/>
      <c r="S52" s="164"/>
      <c r="T52" s="134"/>
      <c r="U52" s="164"/>
      <c r="V52" s="134"/>
      <c r="W52" s="134"/>
      <c r="X52" s="134"/>
      <c r="Y52" s="164"/>
      <c r="Z52" s="134"/>
      <c r="AA52" s="134"/>
      <c r="AB52" s="141"/>
      <c r="AC52" s="142"/>
    </row>
    <row r="53" spans="1:29" ht="15" customHeight="1" thickBot="1" x14ac:dyDescent="0.25">
      <c r="A53" s="16"/>
      <c r="B53" s="17"/>
      <c r="D53" s="18"/>
      <c r="F53" s="19"/>
      <c r="H53" s="113" t="s">
        <v>142</v>
      </c>
      <c r="I53" s="14" t="s">
        <v>52</v>
      </c>
      <c r="J53" s="175" t="s">
        <v>322</v>
      </c>
      <c r="K53" s="15" t="s">
        <v>117</v>
      </c>
      <c r="L53" s="15" t="s">
        <v>121</v>
      </c>
      <c r="M53" s="15" t="s">
        <v>251</v>
      </c>
      <c r="N53" s="131">
        <f>'B68'!P53+'B68'!R53+'B68'!T53+'B68'!V53+'B68'!X53+'B68'!Z53+'B68'!AB53+'B68'!AD53+'B68'!AF53+'B68'!AH53</f>
        <v>26.3</v>
      </c>
      <c r="O53" s="253">
        <f>SUM(N53:N61)</f>
        <v>26.3</v>
      </c>
      <c r="P53" s="133">
        <f>BvS!V53+BvS!X53+BvS!Z53+BvS!AB53+BvS!AD53+BvS!AF53+BvS!AH53+BvS!AJ53+BvS!AL53+BvS!AN53+BvS!AP53+BvS!AR53+BvS!AT53</f>
        <v>94.9</v>
      </c>
      <c r="Q53" s="202">
        <f>SUM(P53:P61)</f>
        <v>159.9</v>
      </c>
      <c r="R53" s="131">
        <f>JDE!T53+JDE!V53+JDE!X53+JDE!Z53+JDE!AB53+JDE!AD53+JDE!AF53+JDE!AH53+JDE!AJ53+JDE!AL53</f>
        <v>16.3</v>
      </c>
      <c r="S53" s="202">
        <f>SUM(R53:R61)</f>
        <v>16.3</v>
      </c>
      <c r="T53" s="131">
        <f>REM!P53+REM!R53+REM!T53+REM!V53+REM!X53+REM!Z53+REM!AB53+REM!AD53+REM!AF53</f>
        <v>0</v>
      </c>
      <c r="U53" s="202">
        <f>SUM(T53:T61)</f>
        <v>0</v>
      </c>
      <c r="V53" s="133"/>
      <c r="W53" s="253"/>
      <c r="X53" s="131">
        <f>'T74'!T53+'T74'!V53+'T74'!X53+'T74'!Z53+'T74'!AB53+'T74'!AD53+'T74'!AF53+'T74'!AH53+'T74'!AJ53</f>
        <v>0</v>
      </c>
      <c r="Y53" s="202">
        <f>SUM(X53:X61)</f>
        <v>0</v>
      </c>
      <c r="Z53" s="133">
        <f>VMA!Q53+VMA!S53+VMA!U53+VMA!W53+VMA!Y53+VMA!AA53+VMA!AC53+VMA!AE53+VMA!AG53+VMA!AI53</f>
        <v>0</v>
      </c>
      <c r="AA53" s="253"/>
      <c r="AB53" s="153">
        <f t="shared" ref="AB53:AB61" si="4">N53+P53+R53+T53+X53+Z53</f>
        <v>137.5</v>
      </c>
      <c r="AC53" s="211">
        <f>SUM(AB53:AB61)</f>
        <v>202.5</v>
      </c>
    </row>
    <row r="54" spans="1:29" ht="15" hidden="1" customHeight="1" x14ac:dyDescent="0.2">
      <c r="A54" s="16"/>
      <c r="B54" s="17"/>
      <c r="D54" s="18"/>
      <c r="F54" s="19"/>
      <c r="H54" s="114"/>
      <c r="I54" s="14" t="s">
        <v>53</v>
      </c>
      <c r="J54" s="175" t="s">
        <v>322</v>
      </c>
      <c r="K54" s="15" t="s">
        <v>201</v>
      </c>
      <c r="L54" s="15" t="s">
        <v>120</v>
      </c>
      <c r="M54" s="15"/>
      <c r="N54" s="131">
        <f>'B68'!P54+'B68'!R54+'B68'!T54+'B68'!V54+'B68'!X54+'B68'!Z54+'B68'!AB54+'B68'!AD54+'B68'!AF54+'B68'!AH54</f>
        <v>0</v>
      </c>
      <c r="O54" s="254"/>
      <c r="P54" s="133">
        <f>BvS!V54+BvS!X54+BvS!Z54+BvS!AB54+BvS!AD54+BvS!AF54+BvS!AH54+BvS!AJ54+BvS!AL54+BvS!AN54+BvS!AP54+BvS!AR54+BvS!AT54</f>
        <v>0</v>
      </c>
      <c r="Q54" s="203"/>
      <c r="R54" s="131">
        <f>JDE!T54+JDE!V54+JDE!X54+JDE!Z54+JDE!AB54+JDE!AD54+JDE!AF54+JDE!AH54+JDE!AJ54+JDE!AL54</f>
        <v>0</v>
      </c>
      <c r="S54" s="203"/>
      <c r="T54" s="131">
        <f>REM!P54+REM!R54+REM!T54+REM!V54+REM!X54+REM!Z54+REM!AB54+REM!AD54+REM!AF54</f>
        <v>0</v>
      </c>
      <c r="U54" s="203"/>
      <c r="V54" s="133"/>
      <c r="W54" s="254"/>
      <c r="X54" s="131">
        <f>'T74'!T54+'T74'!V54+'T74'!X54+'T74'!Z54+'T74'!AB54+'T74'!AD54+'T74'!AF54+'T74'!AH54+'T74'!AJ54</f>
        <v>0</v>
      </c>
      <c r="Y54" s="203"/>
      <c r="Z54" s="133">
        <f>VMA!Q54+VMA!S54+VMA!U54+VMA!W54+VMA!Y54+VMA!AA54+VMA!AC54+VMA!AE54+VMA!AG54+VMA!AI54</f>
        <v>0</v>
      </c>
      <c r="AA54" s="254"/>
      <c r="AB54" s="153">
        <f t="shared" si="4"/>
        <v>0</v>
      </c>
      <c r="AC54" s="212"/>
    </row>
    <row r="55" spans="1:29" ht="15" hidden="1" customHeight="1" x14ac:dyDescent="0.2">
      <c r="A55" s="16"/>
      <c r="B55" s="17"/>
      <c r="D55" s="18"/>
      <c r="F55" s="19"/>
      <c r="H55" s="115"/>
      <c r="I55" s="14" t="s">
        <v>54</v>
      </c>
      <c r="J55" s="175" t="s">
        <v>322</v>
      </c>
      <c r="K55" s="15" t="s">
        <v>118</v>
      </c>
      <c r="L55" s="15" t="s">
        <v>258</v>
      </c>
      <c r="M55" s="15"/>
      <c r="N55" s="131">
        <f>'B68'!P55+'B68'!R55+'B68'!T55+'B68'!V55+'B68'!X55+'B68'!Z55+'B68'!AB55+'B68'!AD55+'B68'!AF55+'B68'!AH55</f>
        <v>0</v>
      </c>
      <c r="O55" s="254"/>
      <c r="P55" s="133">
        <f>BvS!V55+BvS!X55+BvS!Z55+BvS!AB55+BvS!AD55+BvS!AF55+BvS!AH55+BvS!AJ55+BvS!AL55+BvS!AN55+BvS!AP55+BvS!AR55+BvS!AT55</f>
        <v>0</v>
      </c>
      <c r="Q55" s="203"/>
      <c r="R55" s="131">
        <f>JDE!T55+JDE!V55+JDE!X55+JDE!Z55+JDE!AB55+JDE!AD55+JDE!AF55+JDE!AH55+JDE!AJ55+JDE!AL55</f>
        <v>0</v>
      </c>
      <c r="S55" s="203"/>
      <c r="T55" s="131">
        <f>REM!P55+REM!R55+REM!T55+REM!V55+REM!X55+REM!Z55+REM!AB55+REM!AD55+REM!AF55</f>
        <v>0</v>
      </c>
      <c r="U55" s="203"/>
      <c r="V55" s="133"/>
      <c r="W55" s="254"/>
      <c r="X55" s="131">
        <f>'T74'!T55+'T74'!V55+'T74'!X55+'T74'!Z55+'T74'!AB55+'T74'!AD55+'T74'!AF55+'T74'!AH55+'T74'!AJ55</f>
        <v>0</v>
      </c>
      <c r="Y55" s="203"/>
      <c r="Z55" s="133">
        <f>VMA!Q55+VMA!S55+VMA!U55+VMA!W55+VMA!Y55+VMA!AA55+VMA!AC55+VMA!AE55+VMA!AG55+VMA!AI55</f>
        <v>0</v>
      </c>
      <c r="AA55" s="254"/>
      <c r="AB55" s="153">
        <f t="shared" si="4"/>
        <v>0</v>
      </c>
      <c r="AC55" s="212"/>
    </row>
    <row r="56" spans="1:29" ht="15" hidden="1" customHeight="1" x14ac:dyDescent="0.2">
      <c r="A56" s="16"/>
      <c r="B56" s="17"/>
      <c r="D56" s="18"/>
      <c r="F56" s="19"/>
      <c r="H56" s="115"/>
      <c r="I56" s="14" t="s">
        <v>55</v>
      </c>
      <c r="J56" s="175" t="s">
        <v>322</v>
      </c>
      <c r="K56" s="15" t="s">
        <v>202</v>
      </c>
      <c r="L56" s="15" t="s">
        <v>203</v>
      </c>
      <c r="M56" s="15"/>
      <c r="N56" s="131">
        <f>'B68'!P56+'B68'!R56+'B68'!T56+'B68'!V56+'B68'!X56+'B68'!Z56+'B68'!AB56+'B68'!AD56+'B68'!AF56+'B68'!AH56</f>
        <v>0</v>
      </c>
      <c r="O56" s="254"/>
      <c r="P56" s="133">
        <f>BvS!V56+BvS!X56+BvS!Z56+BvS!AB56+BvS!AD56+BvS!AF56+BvS!AH56+BvS!AJ56+BvS!AL56+BvS!AN56+BvS!AP56+BvS!AR56+BvS!AT56</f>
        <v>0</v>
      </c>
      <c r="Q56" s="203"/>
      <c r="R56" s="131">
        <f>JDE!T56+JDE!V56+JDE!X56+JDE!Z56+JDE!AB56+JDE!AD56+JDE!AF56+JDE!AH56+JDE!AJ56+JDE!AL56</f>
        <v>0</v>
      </c>
      <c r="S56" s="203"/>
      <c r="T56" s="131">
        <f>REM!P56+REM!R56+REM!T56+REM!V56+REM!X56+REM!Z56+REM!AB56+REM!AD56+REM!AF56</f>
        <v>0</v>
      </c>
      <c r="U56" s="203"/>
      <c r="V56" s="133"/>
      <c r="W56" s="254"/>
      <c r="X56" s="131">
        <f>'T74'!T56+'T74'!V56+'T74'!X56+'T74'!Z56+'T74'!AB56+'T74'!AD56+'T74'!AF56+'T74'!AH56+'T74'!AJ56</f>
        <v>0</v>
      </c>
      <c r="Y56" s="203"/>
      <c r="Z56" s="133">
        <f>VMA!Q56+VMA!S56+VMA!U56+VMA!W56+VMA!Y56+VMA!AA56+VMA!AC56+VMA!AE56+VMA!AG56+VMA!AI56</f>
        <v>0</v>
      </c>
      <c r="AA56" s="254"/>
      <c r="AB56" s="153">
        <f t="shared" si="4"/>
        <v>0</v>
      </c>
      <c r="AC56" s="212"/>
    </row>
    <row r="57" spans="1:29" ht="15" hidden="1" customHeight="1" x14ac:dyDescent="0.2">
      <c r="A57" s="16"/>
      <c r="B57" s="17"/>
      <c r="D57" s="18"/>
      <c r="F57" s="19"/>
      <c r="H57" s="115"/>
      <c r="I57" s="14" t="s">
        <v>56</v>
      </c>
      <c r="J57" s="175" t="s">
        <v>322</v>
      </c>
      <c r="K57" s="15" t="s">
        <v>60</v>
      </c>
      <c r="L57" s="15" t="s">
        <v>205</v>
      </c>
      <c r="M57" s="15"/>
      <c r="N57" s="131">
        <f>'B68'!P57+'B68'!R57+'B68'!T57+'B68'!V57+'B68'!X57+'B68'!Z57+'B68'!AB57+'B68'!AD57+'B68'!AF57+'B68'!AH57</f>
        <v>0</v>
      </c>
      <c r="O57" s="254"/>
      <c r="P57" s="133">
        <f>BvS!V57+BvS!X57+BvS!Z57+BvS!AB57+BvS!AD57+BvS!AF57+BvS!AH57+BvS!AJ57+BvS!AL57+BvS!AN57+BvS!AP57+BvS!AR57+BvS!AT57</f>
        <v>0</v>
      </c>
      <c r="Q57" s="203"/>
      <c r="R57" s="131">
        <f>JDE!T57+JDE!V57+JDE!X57+JDE!Z57+JDE!AB57+JDE!AD57+JDE!AF57+JDE!AH57+JDE!AJ57+JDE!AL57</f>
        <v>0</v>
      </c>
      <c r="S57" s="203"/>
      <c r="T57" s="131">
        <f>REM!P57+REM!R57+REM!T57+REM!V57+REM!X57+REM!Z57+REM!AB57+REM!AD57+REM!AF57</f>
        <v>0</v>
      </c>
      <c r="U57" s="203"/>
      <c r="V57" s="133"/>
      <c r="W57" s="254"/>
      <c r="X57" s="131">
        <f>'T74'!T57+'T74'!V57+'T74'!X57+'T74'!Z57+'T74'!AB57+'T74'!AD57+'T74'!AF57+'T74'!AH57+'T74'!AJ57</f>
        <v>0</v>
      </c>
      <c r="Y57" s="203"/>
      <c r="Z57" s="133">
        <f>VMA!Q57+VMA!S57+VMA!U57+VMA!W57+VMA!Y57+VMA!AA57+VMA!AC57+VMA!AE57+VMA!AG57+VMA!AI57</f>
        <v>0</v>
      </c>
      <c r="AA57" s="254"/>
      <c r="AB57" s="153">
        <f t="shared" si="4"/>
        <v>0</v>
      </c>
      <c r="AC57" s="212"/>
    </row>
    <row r="58" spans="1:29" ht="15" hidden="1" customHeight="1" x14ac:dyDescent="0.2">
      <c r="A58" s="16"/>
      <c r="B58" s="17"/>
      <c r="D58" s="18"/>
      <c r="F58" s="19"/>
      <c r="H58" s="115"/>
      <c r="I58" s="14" t="s">
        <v>57</v>
      </c>
      <c r="J58" s="175" t="s">
        <v>322</v>
      </c>
      <c r="K58" s="15" t="s">
        <v>119</v>
      </c>
      <c r="L58" s="15" t="s">
        <v>206</v>
      </c>
      <c r="M58" s="15"/>
      <c r="N58" s="131">
        <f>'B68'!P58+'B68'!R58+'B68'!T58+'B68'!V58+'B68'!X58+'B68'!Z58+'B68'!AB58+'B68'!AD58+'B68'!AF58+'B68'!AH58</f>
        <v>0</v>
      </c>
      <c r="O58" s="254"/>
      <c r="P58" s="133">
        <f>BvS!V58+BvS!X58+BvS!Z58+BvS!AB58+BvS!AD58+BvS!AF58+BvS!AH58+BvS!AJ58+BvS!AL58+BvS!AN58+BvS!AP58+BvS!AR58+BvS!AT58</f>
        <v>0</v>
      </c>
      <c r="Q58" s="203"/>
      <c r="R58" s="131">
        <f>JDE!T58+JDE!V58+JDE!X58+JDE!Z58+JDE!AB58+JDE!AD58+JDE!AF58+JDE!AH58+JDE!AJ58+JDE!AL58</f>
        <v>0</v>
      </c>
      <c r="S58" s="203"/>
      <c r="T58" s="131">
        <f>REM!P58+REM!R58+REM!T58+REM!V58+REM!X58+REM!Z58+REM!AB58+REM!AD58+REM!AF58</f>
        <v>0</v>
      </c>
      <c r="U58" s="203"/>
      <c r="V58" s="133"/>
      <c r="W58" s="254"/>
      <c r="X58" s="131">
        <f>'T74'!T58+'T74'!V58+'T74'!X58+'T74'!Z58+'T74'!AB58+'T74'!AD58+'T74'!AF58+'T74'!AH58+'T74'!AJ58</f>
        <v>0</v>
      </c>
      <c r="Y58" s="203"/>
      <c r="Z58" s="133">
        <f>VMA!Q58+VMA!S58+VMA!U58+VMA!W58+VMA!Y58+VMA!AA58+VMA!AC58+VMA!AE58+VMA!AG58+VMA!AI58</f>
        <v>0</v>
      </c>
      <c r="AA58" s="254"/>
      <c r="AB58" s="153">
        <f t="shared" si="4"/>
        <v>0</v>
      </c>
      <c r="AC58" s="212"/>
    </row>
    <row r="59" spans="1:29" ht="15" customHeight="1" thickBot="1" x14ac:dyDescent="0.25">
      <c r="A59" s="16"/>
      <c r="B59" s="17"/>
      <c r="D59" s="18"/>
      <c r="F59" s="19"/>
      <c r="H59" s="114" t="s">
        <v>275</v>
      </c>
      <c r="I59" s="14" t="s">
        <v>58</v>
      </c>
      <c r="J59" s="175" t="s">
        <v>322</v>
      </c>
      <c r="K59" s="15" t="s">
        <v>89</v>
      </c>
      <c r="L59" s="15" t="s">
        <v>128</v>
      </c>
      <c r="M59" s="15"/>
      <c r="N59" s="131">
        <f>'B68'!P59+'B68'!R59+'B68'!T59+'B68'!V59+'B68'!X59+'B68'!Z59+'B68'!AB59+'B68'!AD59+'B68'!AF59+'B68'!AH59</f>
        <v>0</v>
      </c>
      <c r="O59" s="254"/>
      <c r="P59" s="133">
        <f>BvS!V59+BvS!X59+BvS!Z59+BvS!AB59+BvS!AD59+BvS!AF59+BvS!AH59+BvS!AJ59+BvS!AL59+BvS!AN59+BvS!AP59+BvS!AR59+BvS!AT59</f>
        <v>34.4</v>
      </c>
      <c r="Q59" s="203"/>
      <c r="R59" s="131">
        <f>JDE!T59+JDE!V59+JDE!X59+JDE!Z59+JDE!AB59+JDE!AD59+JDE!AF59+JDE!AH59+JDE!AJ59+JDE!AL59</f>
        <v>0</v>
      </c>
      <c r="S59" s="203"/>
      <c r="T59" s="131">
        <f>REM!P59+REM!R59+REM!T59+REM!V59+REM!X59+REM!Z59+REM!AB59+REM!AD59+REM!AF59</f>
        <v>0</v>
      </c>
      <c r="U59" s="203"/>
      <c r="V59" s="133"/>
      <c r="W59" s="254"/>
      <c r="X59" s="131">
        <f>'T74'!T59+'T74'!V59+'T74'!X59+'T74'!Z59+'T74'!AB59+'T74'!AD59+'T74'!AF59+'T74'!AH59+'T74'!AJ59</f>
        <v>0</v>
      </c>
      <c r="Y59" s="203"/>
      <c r="Z59" s="133">
        <f>VMA!Q59+VMA!S59+VMA!U59+VMA!W59+VMA!Y59+VMA!AA59+VMA!AC59+VMA!AE59+VMA!AG59+VMA!AI59</f>
        <v>0</v>
      </c>
      <c r="AA59" s="254"/>
      <c r="AB59" s="153">
        <f t="shared" si="4"/>
        <v>34.4</v>
      </c>
      <c r="AC59" s="212"/>
    </row>
    <row r="60" spans="1:29" ht="15" hidden="1" customHeight="1" x14ac:dyDescent="0.2">
      <c r="A60" s="16"/>
      <c r="B60" s="17"/>
      <c r="D60" s="18"/>
      <c r="F60" s="19"/>
      <c r="H60" s="115"/>
      <c r="I60" s="14" t="s">
        <v>59</v>
      </c>
      <c r="J60" s="175" t="s">
        <v>322</v>
      </c>
      <c r="K60" s="15" t="s">
        <v>93</v>
      </c>
      <c r="L60" s="15" t="s">
        <v>127</v>
      </c>
      <c r="M60" s="15"/>
      <c r="N60" s="131">
        <f>'B68'!P60+'B68'!R60+'B68'!T60+'B68'!V60+'B68'!X60+'B68'!Z60+'B68'!AB60+'B68'!AD60+'B68'!AF60+'B68'!AH60</f>
        <v>0</v>
      </c>
      <c r="O60" s="254"/>
      <c r="P60" s="133">
        <f>BvS!V60+BvS!X60+BvS!Z60+BvS!AB60+BvS!AD60+BvS!AF60+BvS!AH60+BvS!AJ60+BvS!AL60+BvS!AN60+BvS!AP60+BvS!AR60+BvS!AT60</f>
        <v>0</v>
      </c>
      <c r="Q60" s="203"/>
      <c r="R60" s="131">
        <f>JDE!T60+JDE!V60+JDE!X60+JDE!Z60+JDE!AB60+JDE!AD60+JDE!AF60+JDE!AH60+JDE!AJ60+JDE!AL60</f>
        <v>0</v>
      </c>
      <c r="S60" s="203"/>
      <c r="T60" s="131">
        <f>REM!P60+REM!R60+REM!T60+REM!V60+REM!X60+REM!Z60+REM!AB60+REM!AD60+REM!AF60</f>
        <v>0</v>
      </c>
      <c r="U60" s="203"/>
      <c r="V60" s="133"/>
      <c r="W60" s="254"/>
      <c r="X60" s="131">
        <f>'T74'!T60+'T74'!V60+'T74'!X60+'T74'!Z60+'T74'!AB60+'T74'!AD60+'T74'!AF60+'T74'!AH60+'T74'!AJ60</f>
        <v>0</v>
      </c>
      <c r="Y60" s="203"/>
      <c r="Z60" s="133">
        <f>VMA!Q60+VMA!S60+VMA!U60+VMA!W60+VMA!Y60+VMA!AA60+VMA!AC60+VMA!AE60+VMA!AG60+VMA!AI60</f>
        <v>0</v>
      </c>
      <c r="AA60" s="254"/>
      <c r="AB60" s="153">
        <f t="shared" si="4"/>
        <v>0</v>
      </c>
      <c r="AC60" s="212"/>
    </row>
    <row r="61" spans="1:29" ht="15" customHeight="1" thickBot="1" x14ac:dyDescent="0.25">
      <c r="A61" s="16"/>
      <c r="B61" s="17"/>
      <c r="D61" s="18"/>
      <c r="F61" s="19"/>
      <c r="H61" s="116"/>
      <c r="I61" s="14" t="s">
        <v>204</v>
      </c>
      <c r="J61" s="175" t="s">
        <v>322</v>
      </c>
      <c r="K61" s="15" t="s">
        <v>248</v>
      </c>
      <c r="L61" s="15" t="s">
        <v>61</v>
      </c>
      <c r="M61" s="15"/>
      <c r="N61" s="131">
        <f>'B68'!P61+'B68'!R61+'B68'!T61+'B68'!V61+'B68'!X61+'B68'!Z61+'B68'!AB61+'B68'!AD61+'B68'!AF61+'B68'!AH61</f>
        <v>0</v>
      </c>
      <c r="O61" s="255"/>
      <c r="P61" s="133">
        <f>BvS!V61+BvS!X61+BvS!Z61+BvS!AB61+BvS!AD61+BvS!AF61+BvS!AH61+BvS!AJ61+BvS!AL61+BvS!AN61+BvS!AP61+BvS!AR61+BvS!AT61</f>
        <v>30.6</v>
      </c>
      <c r="Q61" s="204"/>
      <c r="R61" s="131">
        <f>JDE!T61+JDE!V61+JDE!X61+JDE!Z61+JDE!AB61+JDE!AD61+JDE!AF61+JDE!AH61+JDE!AJ61+JDE!AL61</f>
        <v>0</v>
      </c>
      <c r="S61" s="204"/>
      <c r="T61" s="131">
        <f>REM!P61+REM!R61+REM!T61+REM!V61+REM!X61+REM!Z61+REM!AB61+REM!AD61+REM!AF61</f>
        <v>0</v>
      </c>
      <c r="U61" s="204"/>
      <c r="V61" s="133"/>
      <c r="W61" s="255"/>
      <c r="X61" s="131">
        <f>'T74'!T61+'T74'!V61+'T74'!X61+'T74'!Z61+'T74'!AB61+'T74'!AD61+'T74'!AF61+'T74'!AH61+'T74'!AJ61</f>
        <v>0</v>
      </c>
      <c r="Y61" s="204"/>
      <c r="Z61" s="133">
        <f>VMA!Q61+VMA!S61+VMA!U61+VMA!W61+VMA!Y61+VMA!AA61+VMA!AC61+VMA!AE61+VMA!AG61+VMA!AI61</f>
        <v>0</v>
      </c>
      <c r="AA61" s="255"/>
      <c r="AB61" s="153">
        <f t="shared" si="4"/>
        <v>30.6</v>
      </c>
      <c r="AC61" s="213"/>
    </row>
    <row r="62" spans="1:29" ht="15" customHeight="1" thickBot="1" x14ac:dyDescent="0.25">
      <c r="A62" s="16"/>
      <c r="B62" s="17"/>
      <c r="D62" s="18"/>
      <c r="F62" s="19"/>
      <c r="I62" s="79"/>
      <c r="J62" s="79"/>
      <c r="N62" s="134"/>
      <c r="O62" s="134"/>
      <c r="P62" s="134"/>
      <c r="Q62" s="164"/>
      <c r="R62" s="134"/>
      <c r="S62" s="164"/>
      <c r="T62" s="134"/>
      <c r="U62" s="164"/>
      <c r="V62" s="134"/>
      <c r="W62" s="134"/>
      <c r="X62" s="134"/>
      <c r="Y62" s="164"/>
      <c r="Z62" s="134"/>
      <c r="AA62" s="134"/>
      <c r="AB62" s="141"/>
      <c r="AC62" s="142"/>
    </row>
    <row r="63" spans="1:29" ht="15" customHeight="1" thickBot="1" x14ac:dyDescent="0.25">
      <c r="A63" s="16"/>
      <c r="B63" s="17"/>
      <c r="D63" s="18"/>
      <c r="F63" s="19"/>
      <c r="H63" s="117" t="s">
        <v>143</v>
      </c>
      <c r="I63" s="14" t="s">
        <v>3</v>
      </c>
      <c r="J63" s="175" t="s">
        <v>322</v>
      </c>
      <c r="K63" s="22" t="s">
        <v>74</v>
      </c>
      <c r="L63" s="15" t="s">
        <v>270</v>
      </c>
      <c r="M63" s="15" t="s">
        <v>238</v>
      </c>
      <c r="N63" s="131">
        <f>'B68'!P63+'B68'!R63+'B68'!T63+'B68'!V63+'B68'!X63+'B68'!Z63+'B68'!AB63+'B68'!AD63+'B68'!AF63+'B68'!AH63</f>
        <v>233.39999999999998</v>
      </c>
      <c r="O63" s="202">
        <f>SUM(N63:N69)</f>
        <v>233.39999999999998</v>
      </c>
      <c r="P63" s="133">
        <f>BvS!V63+BvS!X63+BvS!Z63+BvS!AB63+BvS!AD63+BvS!AF63+BvS!AH63+BvS!AJ63+BvS!AL63+BvS!AN63+BvS!AP63+BvS!AR63+BvS!AT63</f>
        <v>528.20000000000005</v>
      </c>
      <c r="Q63" s="202">
        <f>SUM(P63:P69)</f>
        <v>644.80000000000007</v>
      </c>
      <c r="R63" s="131">
        <f>JDE!T63+JDE!V63+JDE!X63+JDE!Z63+JDE!AB63+JDE!AD63+JDE!AF63+JDE!AH63+JDE!AJ63+JDE!AL63</f>
        <v>810.80000000000007</v>
      </c>
      <c r="S63" s="202">
        <f>SUM(R63:R69)</f>
        <v>1177.6000000000001</v>
      </c>
      <c r="T63" s="131">
        <f>REM!P63+REM!R63+REM!T63+REM!V63+REM!X63+REM!Z63+REM!AB63+REM!AD63+REM!AF63</f>
        <v>61.400000000000006</v>
      </c>
      <c r="U63" s="202">
        <f>SUM(T63:T69)</f>
        <v>61.400000000000006</v>
      </c>
      <c r="V63" s="133"/>
      <c r="W63" s="202">
        <f>SUM(V63:V69)</f>
        <v>0</v>
      </c>
      <c r="X63" s="131">
        <f>'T74'!T63+'T74'!V63+'T74'!X63+'T74'!Z63+'T74'!AB63+'T74'!AD63+'T74'!AF63+'T74'!AH63+'T74'!AJ63</f>
        <v>158.5</v>
      </c>
      <c r="Y63" s="202">
        <f>SUM(X63:X69)</f>
        <v>158.5</v>
      </c>
      <c r="Z63" s="133">
        <f>VMA!Q63+VMA!S63+VMA!U63+VMA!W63+VMA!Y63+VMA!AA63+VMA!AC63+VMA!AE63+VMA!AG63+VMA!AI63</f>
        <v>222.20000000000005</v>
      </c>
      <c r="AA63" s="202">
        <f>SUM(Z63:Z69)</f>
        <v>260.80000000000007</v>
      </c>
      <c r="AB63" s="162">
        <f t="shared" ref="AB63:AB68" si="5">N63+P63+R63+T63+X63+Z63</f>
        <v>2014.5000000000002</v>
      </c>
      <c r="AC63" s="214">
        <f>SUM(AB63:AB68)</f>
        <v>2536.5</v>
      </c>
    </row>
    <row r="64" spans="1:29" ht="15" customHeight="1" thickBot="1" x14ac:dyDescent="0.25">
      <c r="A64" s="16"/>
      <c r="B64" s="122"/>
      <c r="D64" s="18"/>
      <c r="F64" s="19"/>
      <c r="H64" s="118" t="s">
        <v>168</v>
      </c>
      <c r="I64" s="14" t="s">
        <v>4</v>
      </c>
      <c r="J64" s="175" t="s">
        <v>322</v>
      </c>
      <c r="K64" s="22" t="s">
        <v>207</v>
      </c>
      <c r="L64" s="15" t="s">
        <v>259</v>
      </c>
      <c r="M64" s="15" t="s">
        <v>237</v>
      </c>
      <c r="N64" s="131">
        <f>'B68'!P64+'B68'!R64+'B68'!T64+'B68'!V64+'B68'!X64+'B68'!Z64+'B68'!AB64+'B68'!AD64+'B68'!AF64+'B68'!AH64</f>
        <v>0</v>
      </c>
      <c r="O64" s="203"/>
      <c r="P64" s="133">
        <f>BvS!V64+BvS!X64+BvS!Z64+BvS!AB64+BvS!AD64+BvS!AF64+BvS!AH64+BvS!AJ64+BvS!AL64+BvS!AN64+BvS!AP64+BvS!AR64+BvS!AT64</f>
        <v>0</v>
      </c>
      <c r="Q64" s="203"/>
      <c r="R64" s="131">
        <f>JDE!T64+JDE!V64+JDE!X64+JDE!Z64+JDE!AB64+JDE!AD64+JDE!AF64+JDE!AH64+JDE!AJ64+JDE!AL64</f>
        <v>99.1</v>
      </c>
      <c r="S64" s="203"/>
      <c r="T64" s="131">
        <f>REM!P64+REM!R64+REM!T64+REM!V64+REM!X64+REM!Z64+REM!AB64+REM!AD64+REM!AF64</f>
        <v>0</v>
      </c>
      <c r="U64" s="203"/>
      <c r="V64" s="133"/>
      <c r="W64" s="203"/>
      <c r="X64" s="131">
        <f>'T74'!T64+'T74'!V64+'T74'!X64+'T74'!Z64+'T74'!AB64+'T74'!AD64+'T74'!AF64+'T74'!AH64+'T74'!AJ64</f>
        <v>0</v>
      </c>
      <c r="Y64" s="203"/>
      <c r="Z64" s="133">
        <f>VMA!Q64+VMA!S64+VMA!U64+VMA!W64+VMA!Y64+VMA!AA64+VMA!AC64+VMA!AE64+VMA!AG64+VMA!AI64</f>
        <v>38.6</v>
      </c>
      <c r="AA64" s="203"/>
      <c r="AB64" s="162">
        <f t="shared" si="5"/>
        <v>137.69999999999999</v>
      </c>
      <c r="AC64" s="215"/>
    </row>
    <row r="65" spans="1:29" ht="15" customHeight="1" thickBot="1" x14ac:dyDescent="0.25">
      <c r="A65" s="16"/>
      <c r="B65" s="17"/>
      <c r="D65" s="18"/>
      <c r="F65" s="19"/>
      <c r="H65" s="118" t="s">
        <v>61</v>
      </c>
      <c r="I65" s="14" t="s">
        <v>5</v>
      </c>
      <c r="J65" s="175" t="s">
        <v>322</v>
      </c>
      <c r="K65" s="22" t="s">
        <v>208</v>
      </c>
      <c r="L65" s="15" t="s">
        <v>261</v>
      </c>
      <c r="M65" s="15" t="s">
        <v>250</v>
      </c>
      <c r="N65" s="131">
        <f>'B68'!P65+'B68'!R65+'B68'!T65+'B68'!V65+'B68'!X65+'B68'!Z65+'B68'!AB65+'B68'!AD65+'B68'!AF65+'B68'!AH65</f>
        <v>0</v>
      </c>
      <c r="O65" s="203"/>
      <c r="P65" s="133">
        <f>BvS!V65+BvS!X65+BvS!Z65+BvS!AB65+BvS!AD65+BvS!AF65+BvS!AH65+BvS!AJ65+BvS!AL65+BvS!AN65+BvS!AP65+BvS!AR65+BvS!AT65</f>
        <v>0</v>
      </c>
      <c r="Q65" s="203"/>
      <c r="R65" s="131">
        <f>JDE!T65+JDE!V65+JDE!X65+JDE!Z65+JDE!AB65+JDE!AD65+JDE!AF65+JDE!AH65+JDE!AJ65+JDE!AL65</f>
        <v>88.5</v>
      </c>
      <c r="S65" s="203"/>
      <c r="T65" s="131">
        <f>REM!P65+REM!R65+REM!T65+REM!V65+REM!X65+REM!Z65+REM!AB65+REM!AD65+REM!AF65</f>
        <v>0</v>
      </c>
      <c r="U65" s="203"/>
      <c r="V65" s="133"/>
      <c r="W65" s="203"/>
      <c r="X65" s="131">
        <f>'T74'!T65+'T74'!V65+'T74'!X65+'T74'!Z65+'T74'!AB65+'T74'!AD65+'T74'!AF65+'T74'!AH65+'T74'!AJ65</f>
        <v>0</v>
      </c>
      <c r="Y65" s="203"/>
      <c r="Z65" s="133">
        <f>VMA!Q65+VMA!S65+VMA!U65+VMA!W65+VMA!Y65+VMA!AA65+VMA!AC65+VMA!AE65+VMA!AG65+VMA!AI65</f>
        <v>0</v>
      </c>
      <c r="AA65" s="203"/>
      <c r="AB65" s="162">
        <f t="shared" si="5"/>
        <v>88.5</v>
      </c>
      <c r="AC65" s="215"/>
    </row>
    <row r="66" spans="1:29" ht="15" customHeight="1" thickBot="1" x14ac:dyDescent="0.25">
      <c r="A66" s="16"/>
      <c r="B66" s="17"/>
      <c r="D66" s="18"/>
      <c r="F66" s="19"/>
      <c r="H66" s="119"/>
      <c r="I66" s="14" t="s">
        <v>6</v>
      </c>
      <c r="J66" s="175" t="s">
        <v>322</v>
      </c>
      <c r="K66" s="22" t="s">
        <v>161</v>
      </c>
      <c r="L66" s="15" t="s">
        <v>260</v>
      </c>
      <c r="M66" s="15" t="s">
        <v>238</v>
      </c>
      <c r="N66" s="131">
        <f>'B68'!P66+'B68'!R66+'B68'!T66+'B68'!V66+'B68'!X66+'B68'!Z66+'B68'!AB66+'B68'!AD66+'B68'!AF66+'B68'!AH66</f>
        <v>0</v>
      </c>
      <c r="O66" s="203"/>
      <c r="P66" s="133">
        <f>BvS!V66+BvS!X66+BvS!Z66+BvS!AB66+BvS!AD66+BvS!AF66+BvS!AH66+BvS!AJ66+BvS!AL66+BvS!AN66+BvS!AP66+BvS!AR66+BvS!AT66</f>
        <v>0</v>
      </c>
      <c r="Q66" s="203"/>
      <c r="R66" s="131">
        <f>JDE!T66+JDE!V66+JDE!X66+JDE!Z66+JDE!AB66+JDE!AD66+JDE!AF66+JDE!AH66+JDE!AJ66+JDE!AL66</f>
        <v>0</v>
      </c>
      <c r="S66" s="203"/>
      <c r="T66" s="131">
        <f>REM!P66+REM!R66+REM!T66+REM!V66+REM!X66+REM!Z66+REM!AB66+REM!AD66+REM!AF66</f>
        <v>0</v>
      </c>
      <c r="U66" s="203"/>
      <c r="V66" s="133"/>
      <c r="W66" s="203"/>
      <c r="X66" s="131">
        <f>'T74'!T66+'T74'!V66+'T74'!X66+'T74'!Z66+'T74'!AB66+'T74'!AD66+'T74'!AF66+'T74'!AH66+'T74'!AJ66</f>
        <v>0</v>
      </c>
      <c r="Y66" s="203"/>
      <c r="Z66" s="133">
        <f>VMA!Q66+VMA!S66+VMA!U66+VMA!W66+VMA!Y66+VMA!AA66+VMA!AC66+VMA!AE66+VMA!AG66+VMA!AI66</f>
        <v>0</v>
      </c>
      <c r="AA66" s="203"/>
      <c r="AB66" s="162">
        <f t="shared" si="5"/>
        <v>0</v>
      </c>
      <c r="AC66" s="215"/>
    </row>
    <row r="67" spans="1:29" ht="15" hidden="1" customHeight="1" x14ac:dyDescent="0.2">
      <c r="A67" s="16"/>
      <c r="B67" s="17"/>
      <c r="D67" s="18"/>
      <c r="F67" s="19"/>
      <c r="H67" s="119"/>
      <c r="I67" s="14" t="s">
        <v>7</v>
      </c>
      <c r="J67" s="14"/>
      <c r="K67" s="22" t="s">
        <v>210</v>
      </c>
      <c r="L67" s="15" t="s">
        <v>209</v>
      </c>
      <c r="M67" s="15"/>
      <c r="N67" s="131">
        <f>'B68'!P67+'B68'!R67+'B68'!T67+'B68'!V67+'B68'!X67+'B68'!Z67+'B68'!AB67+'B68'!AD67+'B68'!AF67+'B68'!AH67</f>
        <v>0</v>
      </c>
      <c r="O67" s="203"/>
      <c r="P67" s="133">
        <f>BvS!V67+BvS!X67+BvS!Z67+BvS!AB67+BvS!AD67+BvS!AF67+BvS!AH67+BvS!AJ67+BvS!AL67+BvS!AN67+BvS!AP67+BvS!AR67+BvS!AT67</f>
        <v>0</v>
      </c>
      <c r="Q67" s="203"/>
      <c r="R67" s="131">
        <f>JDE!T67+JDE!V67+JDE!X67+JDE!Z67+JDE!AB67+JDE!AD67+JDE!AF67+JDE!AH67+JDE!AJ67+JDE!AL67</f>
        <v>0</v>
      </c>
      <c r="S67" s="203"/>
      <c r="T67" s="131">
        <f>REM!P67+REM!R67+REM!T67+REM!V67+REM!X67+REM!Z67+REM!AB67+REM!AD67+REM!AF67</f>
        <v>0</v>
      </c>
      <c r="U67" s="203"/>
      <c r="V67" s="133"/>
      <c r="W67" s="203"/>
      <c r="X67" s="131">
        <f>'T74'!T67+'T74'!V67+'T74'!X67+'T74'!Z67+'T74'!AB67+'T74'!AD67+'T74'!AF67+'T74'!AH67+'T74'!AJ67</f>
        <v>0</v>
      </c>
      <c r="Y67" s="203"/>
      <c r="Z67" s="133">
        <f>VMA!Q67+VMA!S67+VMA!U67+VMA!W67+VMA!Y67+VMA!AA67+VMA!AC67+VMA!AE67+VMA!AG67+VMA!AI67</f>
        <v>0</v>
      </c>
      <c r="AA67" s="203"/>
      <c r="AB67" s="162">
        <f t="shared" si="5"/>
        <v>0</v>
      </c>
      <c r="AC67" s="215"/>
    </row>
    <row r="68" spans="1:29" ht="15" customHeight="1" thickBot="1" x14ac:dyDescent="0.25">
      <c r="A68" s="16"/>
      <c r="B68" s="17"/>
      <c r="D68" s="18"/>
      <c r="F68" s="19"/>
      <c r="H68" s="119"/>
      <c r="I68" s="14" t="s">
        <v>167</v>
      </c>
      <c r="J68" s="175" t="s">
        <v>322</v>
      </c>
      <c r="K68" s="25" t="s">
        <v>305</v>
      </c>
      <c r="L68" s="158" t="s">
        <v>276</v>
      </c>
      <c r="M68" s="85"/>
      <c r="N68" s="131">
        <f>'B68'!P68+'B68'!R68+'B68'!T68+'B68'!V68+'B68'!X68+'B68'!Z68+'B68'!AB68+'B68'!AD68+'B68'!AF68+'B68'!AH68</f>
        <v>0</v>
      </c>
      <c r="O68" s="203"/>
      <c r="P68" s="133">
        <f>BvS!V68+BvS!X68+BvS!Z68+BvS!AB68+BvS!AD68+BvS!AF68+BvS!AH68+BvS!AJ68+BvS!AL68+BvS!AN68+BvS!AP68+BvS!AR68+BvS!AT68</f>
        <v>116.6</v>
      </c>
      <c r="Q68" s="203"/>
      <c r="R68" s="131">
        <f>JDE!T68+JDE!V68+JDE!X68+JDE!Z68+JDE!AB68+JDE!AD68+JDE!AF68+JDE!AH68+JDE!AJ68+JDE!AL68</f>
        <v>179.2</v>
      </c>
      <c r="S68" s="203"/>
      <c r="T68" s="131">
        <f>REM!P68+REM!R68+REM!T68+REM!V68+REM!X68+REM!Z68+REM!AB68+REM!AD68+REM!AF68</f>
        <v>0</v>
      </c>
      <c r="U68" s="203"/>
      <c r="V68" s="133"/>
      <c r="W68" s="203"/>
      <c r="X68" s="131">
        <f>'T74'!T68+'T74'!V68+'T74'!X68+'T74'!Z68+'T74'!AB68+'T74'!AD68+'T74'!AF68+'T74'!AH68+'T74'!AJ68</f>
        <v>0</v>
      </c>
      <c r="Y68" s="203"/>
      <c r="Z68" s="133">
        <f>VMA!Q68+VMA!S68+VMA!U68+VMA!W68+VMA!Y68+VMA!AA68+VMA!AC68+VMA!AE68+VMA!AG68+VMA!AI68</f>
        <v>0</v>
      </c>
      <c r="AA68" s="203"/>
      <c r="AB68" s="162">
        <f t="shared" si="5"/>
        <v>295.79999999999995</v>
      </c>
      <c r="AC68" s="215"/>
    </row>
    <row r="69" spans="1:29" ht="15" hidden="1" customHeight="1" thickBot="1" x14ac:dyDescent="0.25">
      <c r="A69" s="16"/>
      <c r="B69" s="17"/>
      <c r="D69" s="18"/>
      <c r="F69" s="19"/>
      <c r="H69" s="120"/>
      <c r="I69" s="14" t="s">
        <v>9</v>
      </c>
      <c r="J69" s="14"/>
      <c r="K69" s="25" t="s">
        <v>75</v>
      </c>
      <c r="L69" s="15" t="s">
        <v>61</v>
      </c>
      <c r="M69" s="15"/>
      <c r="N69" s="133"/>
      <c r="O69" s="204"/>
      <c r="P69" s="133"/>
      <c r="Q69" s="204"/>
      <c r="R69" s="133"/>
      <c r="S69" s="204"/>
      <c r="T69" s="133"/>
      <c r="U69" s="204"/>
      <c r="V69" s="133"/>
      <c r="W69" s="204"/>
      <c r="X69" s="133"/>
      <c r="Y69" s="204"/>
      <c r="Z69" s="133"/>
      <c r="AA69" s="204"/>
      <c r="AB69" s="154" t="e">
        <f>N69+T69+V69+X69+#REF!+#REF!+#REF!+#REF!+#REF!+#REF!</f>
        <v>#REF!</v>
      </c>
      <c r="AC69" s="216"/>
    </row>
    <row r="70" spans="1:29" ht="15" hidden="1" customHeight="1" x14ac:dyDescent="0.2">
      <c r="A70" s="16"/>
      <c r="B70" s="17"/>
      <c r="D70" s="18"/>
      <c r="F70" s="19"/>
      <c r="H70" s="33"/>
      <c r="I70" s="14" t="s">
        <v>166</v>
      </c>
      <c r="J70" s="14"/>
      <c r="K70" s="34" t="s">
        <v>61</v>
      </c>
      <c r="L70" s="15"/>
      <c r="M70" s="15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41"/>
      <c r="AC70" s="142"/>
    </row>
    <row r="71" spans="1:29" ht="15" hidden="1" customHeight="1" thickBot="1" x14ac:dyDescent="0.25">
      <c r="A71" s="16"/>
      <c r="B71" s="17"/>
      <c r="D71" s="18"/>
      <c r="F71" s="19"/>
      <c r="H71" s="35"/>
      <c r="I71" s="14" t="s">
        <v>167</v>
      </c>
      <c r="J71" s="14"/>
      <c r="K71" s="25" t="s">
        <v>212</v>
      </c>
      <c r="L71" s="15"/>
      <c r="M71" s="15" t="s">
        <v>129</v>
      </c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41"/>
      <c r="AC71" s="142"/>
    </row>
    <row r="72" spans="1:29" ht="15" customHeight="1" x14ac:dyDescent="0.2">
      <c r="A72" s="16"/>
      <c r="B72" s="17"/>
      <c r="D72" s="18"/>
      <c r="F72" s="19"/>
      <c r="H72" s="46"/>
      <c r="I72" s="48"/>
      <c r="J72" s="48"/>
      <c r="K72" s="125"/>
      <c r="L72" s="76"/>
      <c r="M72" s="47"/>
      <c r="N72" s="134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41"/>
      <c r="AC72" s="157"/>
    </row>
    <row r="73" spans="1:29" ht="15" customHeight="1" x14ac:dyDescent="0.2">
      <c r="A73" s="16"/>
      <c r="B73" s="17"/>
      <c r="D73" s="18"/>
      <c r="F73" s="43"/>
      <c r="G73" s="126"/>
      <c r="H73" s="126"/>
      <c r="I73" s="126"/>
      <c r="J73" s="126"/>
      <c r="K73" s="126"/>
      <c r="L73" s="126"/>
      <c r="M73" s="126"/>
      <c r="N73" s="310">
        <f>O63+O53+O43+O33+O23+O10+O4</f>
        <v>4629.6000000000004</v>
      </c>
      <c r="O73" s="311"/>
      <c r="P73" s="310">
        <f>Q63+Q53+Q43+Q33+Q23+Q10+Q4</f>
        <v>11765.999999999998</v>
      </c>
      <c r="Q73" s="311"/>
      <c r="R73" s="310">
        <f>S63+S53+S43+S33+S23+S10+S4</f>
        <v>19459.300000000003</v>
      </c>
      <c r="S73" s="311"/>
      <c r="T73" s="310">
        <f>U63+U53+U43+U33+U23+U10+U4</f>
        <v>1194.2</v>
      </c>
      <c r="U73" s="311"/>
      <c r="V73" s="310">
        <f>W63+W53+W43+W33+W23+W10+W4</f>
        <v>0</v>
      </c>
      <c r="W73" s="311"/>
      <c r="X73" s="310">
        <f>Y63+Y53+Y43+Y33+Y23+Y10+Y4</f>
        <v>3433.2000000000003</v>
      </c>
      <c r="Y73" s="311"/>
      <c r="Z73" s="310">
        <f>AA63+AA53+AA43+AA33+AA23+AA10+AA4</f>
        <v>5939.7000000000007</v>
      </c>
      <c r="AA73" s="311"/>
      <c r="AB73" s="196">
        <f>AC63+AC53+AC43+AC33+AC23+AC10+AC4</f>
        <v>46421.999999999993</v>
      </c>
      <c r="AC73" s="197"/>
    </row>
    <row r="74" spans="1:29" ht="13.5" thickBot="1" x14ac:dyDescent="0.25">
      <c r="A74" s="16"/>
      <c r="B74" s="17"/>
      <c r="D74" s="18"/>
      <c r="I74" s="79"/>
      <c r="J74" s="79"/>
      <c r="M74" s="59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41"/>
      <c r="AC74" s="142"/>
    </row>
    <row r="75" spans="1:29" ht="13.5" thickBot="1" x14ac:dyDescent="0.25">
      <c r="A75" s="16"/>
      <c r="B75" s="17"/>
      <c r="D75" s="18"/>
      <c r="F75" s="36" t="s">
        <v>242</v>
      </c>
      <c r="G75" s="37"/>
      <c r="H75" s="38"/>
      <c r="I75" s="264" t="s">
        <v>144</v>
      </c>
      <c r="J75" s="175" t="s">
        <v>322</v>
      </c>
      <c r="K75" s="15" t="s">
        <v>170</v>
      </c>
      <c r="L75" s="256" t="s">
        <v>273</v>
      </c>
      <c r="M75" s="121" t="s">
        <v>230</v>
      </c>
      <c r="N75" s="131">
        <f>'B68'!P75+'B68'!R75+'B68'!T75+'B68'!V75+'B68'!X75+'B68'!Z75+'B68'!AB75+'B68'!AD75+'B68'!AF75+'B68'!AH75</f>
        <v>0</v>
      </c>
      <c r="O75" s="202">
        <f>SUM(N75:N85)</f>
        <v>253.20000000000002</v>
      </c>
      <c r="P75" s="133">
        <f>BvS!V75+BvS!X75+BvS!Z75+BvS!AB75+BvS!AD75+BvS!AF75+BvS!AH75+BvS!AJ75+BvS!AL75+BvS!AN75+BvS!AP75+BvS!AR75+BvS!AT75</f>
        <v>0</v>
      </c>
      <c r="Q75" s="202">
        <f>SUM(P75:P85)</f>
        <v>1257.5999999999999</v>
      </c>
      <c r="R75" s="131">
        <f>JDE!T75+JDE!V75+JDE!X75+JDE!Z75+JDE!AB75+JDE!AD75+JDE!AF75+JDE!AH75+JDE!AJ75+JDE!AL75</f>
        <v>0</v>
      </c>
      <c r="S75" s="202">
        <f>SUM(R75:R85)</f>
        <v>2787.0000000000005</v>
      </c>
      <c r="T75" s="131">
        <f>REM!P75+REM!R75+REM!T75+REM!V75+REM!X75+REM!Z75+REM!AB75+REM!AD75+REM!AF75</f>
        <v>0</v>
      </c>
      <c r="U75" s="202">
        <f>SUM(T75:T85)</f>
        <v>113</v>
      </c>
      <c r="V75" s="133"/>
      <c r="W75" s="220">
        <f>SUM(V75:V85)</f>
        <v>0</v>
      </c>
      <c r="X75" s="131">
        <f>'T74'!T75+'T74'!V75+'T74'!X75+'T74'!Z75+'T74'!AB75+'T74'!AD75+'T74'!AF75+'T74'!AH75+'T74'!AJ75</f>
        <v>1</v>
      </c>
      <c r="Y75" s="220">
        <f>SUM(X75:X85)</f>
        <v>378.2</v>
      </c>
      <c r="Z75" s="133">
        <f>VMA!Q75+VMA!S75+VMA!U75+VMA!W75+VMA!Y75+VMA!AA75+VMA!AC75+VMA!AE75+VMA!AG75+VMA!AI75</f>
        <v>0</v>
      </c>
      <c r="AA75" s="220">
        <f>SUM(Z75:Z85)</f>
        <v>905.59999999999991</v>
      </c>
      <c r="AB75" s="146">
        <f t="shared" ref="AB75:AB85" si="6">N75+P75+R75+T75+X75+Z75</f>
        <v>1</v>
      </c>
      <c r="AC75" s="192">
        <f>SUM(AB75:AB85)</f>
        <v>5694.6</v>
      </c>
    </row>
    <row r="76" spans="1:29" ht="13.5" thickBot="1" x14ac:dyDescent="0.25">
      <c r="A76" s="16"/>
      <c r="B76" s="17"/>
      <c r="D76" s="18"/>
      <c r="F76" s="243" t="s">
        <v>169</v>
      </c>
      <c r="G76" s="244"/>
      <c r="H76" s="245"/>
      <c r="I76" s="265"/>
      <c r="J76" s="175" t="s">
        <v>322</v>
      </c>
      <c r="K76" s="15" t="s">
        <v>171</v>
      </c>
      <c r="L76" s="257"/>
      <c r="M76" s="121" t="s">
        <v>231</v>
      </c>
      <c r="N76" s="131">
        <f>'B68'!P76+'B68'!R76+'B68'!T76+'B68'!V76+'B68'!X76+'B68'!Z76+'B68'!AB76+'B68'!AD76+'B68'!AF76+'B68'!AH76</f>
        <v>0</v>
      </c>
      <c r="O76" s="203"/>
      <c r="P76" s="133">
        <f>BvS!V76+BvS!X76+BvS!Z76+BvS!AB76+BvS!AD76+BvS!AF76+BvS!AH76+BvS!AJ76+BvS!AL76+BvS!AN76+BvS!AP76+BvS!AR76+BvS!AT76</f>
        <v>15.3</v>
      </c>
      <c r="Q76" s="203"/>
      <c r="R76" s="131">
        <f>JDE!T76+JDE!V76+JDE!X76+JDE!Z76+JDE!AB76+JDE!AD76+JDE!AF76+JDE!AH76+JDE!AJ76+JDE!AL76</f>
        <v>46.7</v>
      </c>
      <c r="S76" s="203"/>
      <c r="T76" s="131">
        <f>REM!P76+REM!R76+REM!T76+REM!V76+REM!X76+REM!Z76+REM!AB76+REM!AD76+REM!AF76</f>
        <v>0</v>
      </c>
      <c r="U76" s="203"/>
      <c r="V76" s="133"/>
      <c r="W76" s="275"/>
      <c r="X76" s="131">
        <f>'T74'!T76+'T74'!V76+'T74'!X76+'T74'!Z76+'T74'!AB76+'T74'!AD76+'T74'!AF76+'T74'!AH76+'T74'!AJ76</f>
        <v>0</v>
      </c>
      <c r="Y76" s="275"/>
      <c r="Z76" s="133">
        <f>VMA!Q76+VMA!S76+VMA!U76+VMA!W76+VMA!Y76+VMA!AA76+VMA!AC76+VMA!AE76+VMA!AG76+VMA!AI76</f>
        <v>0</v>
      </c>
      <c r="AA76" s="275"/>
      <c r="AB76" s="146">
        <f t="shared" si="6"/>
        <v>62</v>
      </c>
      <c r="AC76" s="193"/>
    </row>
    <row r="77" spans="1:29" ht="13.5" thickBot="1" x14ac:dyDescent="0.25">
      <c r="A77" s="16"/>
      <c r="B77" s="17"/>
      <c r="D77" s="18"/>
      <c r="F77" s="39"/>
      <c r="G77" s="40"/>
      <c r="H77" s="41"/>
      <c r="I77" s="266"/>
      <c r="J77" s="175" t="s">
        <v>322</v>
      </c>
      <c r="K77" s="15" t="s">
        <v>172</v>
      </c>
      <c r="L77" s="257"/>
      <c r="M77" s="76" t="s">
        <v>232</v>
      </c>
      <c r="N77" s="131">
        <f>'B68'!P77+'B68'!R77+'B68'!T77+'B68'!V77+'B68'!X77+'B68'!Z77+'B68'!AB77+'B68'!AD77+'B68'!AF77+'B68'!AH77</f>
        <v>0</v>
      </c>
      <c r="O77" s="203"/>
      <c r="P77" s="133">
        <f>BvS!V77+BvS!X77+BvS!Z77+BvS!AB77+BvS!AD77+BvS!AF77+BvS!AH77+BvS!AJ77+BvS!AL77+BvS!AN77+BvS!AP77+BvS!AR77+BvS!AT77</f>
        <v>0</v>
      </c>
      <c r="Q77" s="203"/>
      <c r="R77" s="131">
        <f>JDE!T77+JDE!V77+JDE!X77+JDE!Z77+JDE!AB77+JDE!AD77+JDE!AF77+JDE!AH77+JDE!AJ77+JDE!AL77</f>
        <v>0</v>
      </c>
      <c r="S77" s="203"/>
      <c r="T77" s="131">
        <f>REM!P77+REM!R77+REM!T77+REM!V77+REM!X77+REM!Z77+REM!AB77+REM!AD77+REM!AF77</f>
        <v>0</v>
      </c>
      <c r="U77" s="203"/>
      <c r="V77" s="133"/>
      <c r="W77" s="275"/>
      <c r="X77" s="131">
        <f>'T74'!T77+'T74'!V77+'T74'!X77+'T74'!Z77+'T74'!AB77+'T74'!AD77+'T74'!AF77+'T74'!AH77+'T74'!AJ77</f>
        <v>0</v>
      </c>
      <c r="Y77" s="275"/>
      <c r="Z77" s="133">
        <f>VMA!Q77+VMA!S77+VMA!U77+VMA!W77+VMA!Y77+VMA!AA77+VMA!AC77+VMA!AE77+VMA!AG77+VMA!AI77</f>
        <v>0</v>
      </c>
      <c r="AA77" s="275"/>
      <c r="AB77" s="146">
        <f t="shared" si="6"/>
        <v>0</v>
      </c>
      <c r="AC77" s="193"/>
    </row>
    <row r="78" spans="1:29" ht="13.5" thickBot="1" x14ac:dyDescent="0.25">
      <c r="A78" s="16"/>
      <c r="B78" s="17"/>
      <c r="D78" s="18"/>
      <c r="F78" s="39"/>
      <c r="G78" s="40"/>
      <c r="H78" s="41"/>
      <c r="I78" s="14" t="s">
        <v>145</v>
      </c>
      <c r="J78" s="175" t="s">
        <v>322</v>
      </c>
      <c r="K78" s="15" t="s">
        <v>130</v>
      </c>
      <c r="L78" s="257"/>
      <c r="M78" s="121" t="s">
        <v>233</v>
      </c>
      <c r="N78" s="131">
        <f>'B68'!P78+'B68'!R78+'B68'!T78+'B68'!V78+'B68'!X78+'B68'!Z78+'B68'!AB78+'B68'!AD78+'B68'!AF78+'B68'!AH78</f>
        <v>14.4</v>
      </c>
      <c r="O78" s="203"/>
      <c r="P78" s="133">
        <f>BvS!V78+BvS!X78+BvS!Z78+BvS!AB78+BvS!AD78+BvS!AF78+BvS!AH78+BvS!AJ78+BvS!AL78+BvS!AN78+BvS!AP78+BvS!AR78+BvS!AT78</f>
        <v>53.6</v>
      </c>
      <c r="Q78" s="203"/>
      <c r="R78" s="131">
        <f>JDE!T78+JDE!V78+JDE!X78+JDE!Z78+JDE!AB78+JDE!AD78+JDE!AF78+JDE!AH78+JDE!AJ78+JDE!AL78</f>
        <v>100.5</v>
      </c>
      <c r="S78" s="203"/>
      <c r="T78" s="131">
        <f>REM!P78+REM!R78+REM!T78+REM!V78+REM!X78+REM!Z78+REM!AB78+REM!AD78+REM!AF78</f>
        <v>19.5</v>
      </c>
      <c r="U78" s="203"/>
      <c r="V78" s="133"/>
      <c r="W78" s="275"/>
      <c r="X78" s="131">
        <f>'T74'!T78+'T74'!V78+'T74'!X78+'T74'!Z78+'T74'!AB78+'T74'!AD78+'T74'!AF78+'T74'!AH78+'T74'!AJ78</f>
        <v>0</v>
      </c>
      <c r="Y78" s="275"/>
      <c r="Z78" s="133">
        <f>VMA!Q78+VMA!S78+VMA!U78+VMA!W78+VMA!Y78+VMA!AA78+VMA!AC78+VMA!AE78+VMA!AG78+VMA!AI78</f>
        <v>0</v>
      </c>
      <c r="AA78" s="275"/>
      <c r="AB78" s="146">
        <f t="shared" si="6"/>
        <v>188</v>
      </c>
      <c r="AC78" s="193"/>
    </row>
    <row r="79" spans="1:29" ht="13.5" thickBot="1" x14ac:dyDescent="0.25">
      <c r="A79" s="16"/>
      <c r="B79" s="17"/>
      <c r="D79" s="18"/>
      <c r="F79" s="42" t="s">
        <v>61</v>
      </c>
      <c r="G79" s="40"/>
      <c r="H79" s="41"/>
      <c r="I79" s="14" t="s">
        <v>146</v>
      </c>
      <c r="J79" s="175" t="s">
        <v>322</v>
      </c>
      <c r="K79" s="15" t="s">
        <v>213</v>
      </c>
      <c r="L79" s="257"/>
      <c r="M79" s="121" t="s">
        <v>234</v>
      </c>
      <c r="N79" s="131">
        <f>'B68'!P79+'B68'!R79+'B68'!T79+'B68'!V79+'B68'!X79+'B68'!Z79+'B68'!AB79+'B68'!AD79+'B68'!AF79+'B68'!AH79</f>
        <v>0</v>
      </c>
      <c r="O79" s="203"/>
      <c r="P79" s="133">
        <f>BvS!V79+BvS!X79+BvS!Z79+BvS!AB79+BvS!AD79+BvS!AF79+BvS!AH79+BvS!AJ79+BvS!AL79+BvS!AN79+BvS!AP79+BvS!AR79+BvS!AT79</f>
        <v>348.3</v>
      </c>
      <c r="Q79" s="203"/>
      <c r="R79" s="131">
        <f>JDE!T79+JDE!V79+JDE!X79+JDE!Z79+JDE!AB79+JDE!AD79+JDE!AF79+JDE!AH79+JDE!AJ79+JDE!AL79</f>
        <v>1198.5</v>
      </c>
      <c r="S79" s="203"/>
      <c r="T79" s="131">
        <f>REM!P79+REM!R79+REM!T79+REM!V79+REM!X79+REM!Z79+REM!AB79+REM!AD79+REM!AF79</f>
        <v>46.2</v>
      </c>
      <c r="U79" s="203"/>
      <c r="V79" s="133"/>
      <c r="W79" s="275"/>
      <c r="X79" s="131">
        <f>'T74'!T79+'T74'!V79+'T74'!X79+'T74'!Z79+'T74'!AB79+'T74'!AD79+'T74'!AF79+'T74'!AH79+'T74'!AJ79</f>
        <v>252.8</v>
      </c>
      <c r="Y79" s="275"/>
      <c r="Z79" s="133">
        <f>VMA!Q79+VMA!S79+VMA!U79+VMA!W79+VMA!Y79+VMA!AA79+VMA!AC79+VMA!AE79+VMA!AG79+VMA!AI79</f>
        <v>323</v>
      </c>
      <c r="AA79" s="275"/>
      <c r="AB79" s="146">
        <f t="shared" si="6"/>
        <v>2168.8000000000002</v>
      </c>
      <c r="AC79" s="193"/>
    </row>
    <row r="80" spans="1:29" ht="13.5" thickBot="1" x14ac:dyDescent="0.25">
      <c r="A80" s="16"/>
      <c r="B80" s="17"/>
      <c r="D80" s="18"/>
      <c r="F80" s="42"/>
      <c r="G80" s="40"/>
      <c r="H80" s="41"/>
      <c r="I80" s="14" t="s">
        <v>147</v>
      </c>
      <c r="J80" s="175" t="s">
        <v>322</v>
      </c>
      <c r="K80" s="15" t="s">
        <v>76</v>
      </c>
      <c r="L80" s="257"/>
      <c r="M80" s="121" t="s">
        <v>235</v>
      </c>
      <c r="N80" s="131">
        <f>'B68'!P80+'B68'!R80+'B68'!T80+'B68'!V80+'B68'!X80+'B68'!Z80+'B68'!AB80+'B68'!AD80+'B68'!AF80+'B68'!AH80</f>
        <v>12.3</v>
      </c>
      <c r="O80" s="203"/>
      <c r="P80" s="133">
        <f>BvS!V80+BvS!X80+BvS!Z80+BvS!AB80+BvS!AD80+BvS!AF80+BvS!AH80+BvS!AJ80+BvS!AL80+BvS!AN80+BvS!AP80+BvS!AR80+BvS!AT80</f>
        <v>49.999999999999993</v>
      </c>
      <c r="Q80" s="203"/>
      <c r="R80" s="131">
        <f>JDE!T80+JDE!V80+JDE!X80+JDE!Z80+JDE!AB80+JDE!AD80+JDE!AF80+JDE!AH80+JDE!AJ80+JDE!AL80</f>
        <v>93.9</v>
      </c>
      <c r="S80" s="203"/>
      <c r="T80" s="131">
        <f>REM!P80+REM!R80+REM!T80+REM!V80+REM!X80+REM!Z80+REM!AB80+REM!AD80+REM!AF80</f>
        <v>11.7</v>
      </c>
      <c r="U80" s="203"/>
      <c r="V80" s="133"/>
      <c r="W80" s="275"/>
      <c r="X80" s="131">
        <f>'T74'!T80+'T74'!V80+'T74'!X80+'T74'!Z80+'T74'!AB80+'T74'!AD80+'T74'!AF80+'T74'!AH80+'T74'!AJ80</f>
        <v>59.29999999999999</v>
      </c>
      <c r="Y80" s="275"/>
      <c r="Z80" s="133">
        <f>VMA!Q80+VMA!S80+VMA!U80+VMA!W80+VMA!Y80+VMA!AA80+VMA!AC80+VMA!AE80+VMA!AG80+VMA!AI80</f>
        <v>21.599999999999998</v>
      </c>
      <c r="AA80" s="275"/>
      <c r="AB80" s="146">
        <f t="shared" si="6"/>
        <v>248.79999999999995</v>
      </c>
      <c r="AC80" s="193"/>
    </row>
    <row r="81" spans="1:31" ht="13.5" thickBot="1" x14ac:dyDescent="0.25">
      <c r="A81" s="16"/>
      <c r="B81" s="17"/>
      <c r="D81" s="18"/>
      <c r="F81" s="42"/>
      <c r="G81" s="40"/>
      <c r="H81" s="41"/>
      <c r="I81" s="14" t="s">
        <v>148</v>
      </c>
      <c r="J81" s="175" t="s">
        <v>322</v>
      </c>
      <c r="K81" s="15" t="s">
        <v>214</v>
      </c>
      <c r="L81" s="257"/>
      <c r="M81" s="121" t="s">
        <v>236</v>
      </c>
      <c r="N81" s="131">
        <f>'B68'!P81+'B68'!R81+'B68'!T81+'B68'!V81+'B68'!X81+'B68'!Z81+'B68'!AB81+'B68'!AD81+'B68'!AF81+'B68'!AH81</f>
        <v>143.9</v>
      </c>
      <c r="O81" s="203"/>
      <c r="P81" s="133">
        <f>BvS!V81+BvS!X81+BvS!Z81+BvS!AB81+BvS!AD81+BvS!AF81+BvS!AH81+BvS!AJ81+BvS!AL81+BvS!AN81+BvS!AP81+BvS!AR81+BvS!AT81</f>
        <v>255.70000000000002</v>
      </c>
      <c r="Q81" s="203"/>
      <c r="R81" s="131">
        <f>JDE!T81+JDE!V81+JDE!X81+JDE!Z81+JDE!AB81+JDE!AD81+JDE!AF81+JDE!AH81+JDE!AJ81+JDE!AL81</f>
        <v>356.7</v>
      </c>
      <c r="S81" s="203"/>
      <c r="T81" s="131">
        <f>REM!P81+REM!R81+REM!T81+REM!V81+REM!X81+REM!Z81+REM!AB81+REM!AD81+REM!AF81</f>
        <v>0</v>
      </c>
      <c r="U81" s="203"/>
      <c r="V81" s="133"/>
      <c r="W81" s="275"/>
      <c r="X81" s="131">
        <f>'T74'!T81+'T74'!V81+'T74'!X81+'T74'!Z81+'T74'!AB81+'T74'!AD81+'T74'!AF81+'T74'!AH81+'T74'!AJ81</f>
        <v>41.7</v>
      </c>
      <c r="Y81" s="275"/>
      <c r="Z81" s="133">
        <f>VMA!Q81+VMA!S81+VMA!U81+VMA!W81+VMA!Y81+VMA!AA81+VMA!AC81+VMA!AE81+VMA!AG81+VMA!AI81</f>
        <v>89.1</v>
      </c>
      <c r="AA81" s="275"/>
      <c r="AB81" s="146">
        <f t="shared" si="6"/>
        <v>887.1</v>
      </c>
      <c r="AC81" s="193"/>
    </row>
    <row r="82" spans="1:31" ht="12.75" customHeight="1" thickBot="1" x14ac:dyDescent="0.25">
      <c r="A82" s="16"/>
      <c r="B82" s="17"/>
      <c r="D82" s="18"/>
      <c r="F82" s="42"/>
      <c r="G82" s="40"/>
      <c r="H82" s="41"/>
      <c r="I82" s="14" t="s">
        <v>149</v>
      </c>
      <c r="J82" s="175" t="s">
        <v>322</v>
      </c>
      <c r="K82" s="15" t="s">
        <v>215</v>
      </c>
      <c r="L82" s="257"/>
      <c r="M82" s="121" t="s">
        <v>249</v>
      </c>
      <c r="N82" s="131">
        <f>'B68'!P82+'B68'!R82+'B68'!T82+'B68'!V82+'B68'!X82+'B68'!Z82+'B68'!AB82+'B68'!AD82+'B68'!AF82+'B68'!AH82</f>
        <v>9.6</v>
      </c>
      <c r="O82" s="203"/>
      <c r="P82" s="133">
        <f>BvS!V82+BvS!X82+BvS!Z82+BvS!AB82+BvS!AD82+BvS!AF82+BvS!AH82+BvS!AJ82+BvS!AL82+BvS!AN82+BvS!AP82+BvS!AR82+BvS!AT82</f>
        <v>17.600000000000001</v>
      </c>
      <c r="Q82" s="203"/>
      <c r="R82" s="131">
        <f>JDE!T82+JDE!V82+JDE!X82+JDE!Z82+JDE!AB82+JDE!AD82+JDE!AF82+JDE!AH82+JDE!AJ82+JDE!AL82</f>
        <v>159.9</v>
      </c>
      <c r="S82" s="203"/>
      <c r="T82" s="131">
        <f>REM!P82+REM!R82+REM!T82+REM!V82+REM!X82+REM!Z82+REM!AB82+REM!AD82+REM!AF82</f>
        <v>0</v>
      </c>
      <c r="U82" s="203"/>
      <c r="V82" s="133"/>
      <c r="W82" s="275"/>
      <c r="X82" s="131">
        <f>'T74'!T82+'T74'!V82+'T74'!X82+'T74'!Z82+'T74'!AB82+'T74'!AD82+'T74'!AF82+'T74'!AH82+'T74'!AJ82</f>
        <v>5.9</v>
      </c>
      <c r="Y82" s="275"/>
      <c r="Z82" s="133">
        <f>VMA!Q82+VMA!S82+VMA!U82+VMA!W82+VMA!Y82+VMA!AA82+VMA!AC82+VMA!AE82+VMA!AG82+VMA!AI82</f>
        <v>0</v>
      </c>
      <c r="AA82" s="275"/>
      <c r="AB82" s="146">
        <f t="shared" si="6"/>
        <v>193.00000000000003</v>
      </c>
      <c r="AC82" s="193"/>
    </row>
    <row r="83" spans="1:31" ht="12.75" hidden="1" customHeight="1" x14ac:dyDescent="0.2">
      <c r="A83" s="16"/>
      <c r="B83" s="17"/>
      <c r="D83" s="18"/>
      <c r="F83" s="42"/>
      <c r="G83" s="40"/>
      <c r="H83" s="41"/>
      <c r="I83" s="14" t="s">
        <v>150</v>
      </c>
      <c r="J83" s="14"/>
      <c r="K83" s="15" t="s">
        <v>61</v>
      </c>
      <c r="L83" s="257"/>
      <c r="M83" s="121"/>
      <c r="N83" s="131">
        <f>'B68'!P83+'B68'!R83+'B68'!T83+'B68'!V83+'B68'!X83+'B68'!Z83+'B68'!AB83+'B68'!AD83+'B68'!AF83+'B68'!AH83</f>
        <v>0</v>
      </c>
      <c r="O83" s="203"/>
      <c r="P83" s="133">
        <f>BvS!V83+BvS!X83+BvS!Z83+BvS!AB83+BvS!AD83+BvS!AF83+BvS!AH83+BvS!AJ83+BvS!AL83+BvS!AN83+BvS!AP83+BvS!AR83+BvS!AT83</f>
        <v>0</v>
      </c>
      <c r="Q83" s="203"/>
      <c r="R83" s="131">
        <f>JDE!T83+JDE!V83+JDE!X83+JDE!Z83+JDE!AB83+JDE!AD83+JDE!AF83+JDE!AH83+JDE!AJ83+JDE!AL83</f>
        <v>0</v>
      </c>
      <c r="S83" s="203"/>
      <c r="T83" s="131">
        <f>REM!P83+REM!R83+REM!T83+REM!V83+REM!X83+REM!Z83+REM!AB83+REM!AD83+REM!AF83</f>
        <v>0</v>
      </c>
      <c r="U83" s="203"/>
      <c r="V83" s="133"/>
      <c r="W83" s="275"/>
      <c r="X83" s="131">
        <f>'T74'!T83+'T74'!V83+'T74'!X83+'T74'!Z83+'T74'!AB83+'T74'!AD83+'T74'!AF83+'T74'!AH83+'T74'!AJ83</f>
        <v>0</v>
      </c>
      <c r="Y83" s="275"/>
      <c r="Z83" s="133">
        <f>VMA!Q83+VMA!S83+VMA!U83+VMA!W83+VMA!Y83+VMA!AA83+VMA!AC83+VMA!AE83+VMA!AG83+VMA!AI83</f>
        <v>0</v>
      </c>
      <c r="AA83" s="275"/>
      <c r="AB83" s="146">
        <f t="shared" si="6"/>
        <v>0</v>
      </c>
      <c r="AC83" s="193"/>
    </row>
    <row r="84" spans="1:31" ht="12.75" hidden="1" customHeight="1" x14ac:dyDescent="0.2">
      <c r="A84" s="16"/>
      <c r="B84" s="17"/>
      <c r="D84" s="18"/>
      <c r="F84" s="42"/>
      <c r="G84" s="40"/>
      <c r="H84" s="41"/>
      <c r="I84" s="14" t="s">
        <v>151</v>
      </c>
      <c r="J84" s="14"/>
      <c r="K84" s="15" t="s">
        <v>61</v>
      </c>
      <c r="L84" s="258"/>
      <c r="M84" s="121" t="s">
        <v>61</v>
      </c>
      <c r="N84" s="131">
        <f>'B68'!P84+'B68'!R84+'B68'!T84+'B68'!V84+'B68'!X84+'B68'!Z84+'B68'!AB84+'B68'!AD84+'B68'!AF84+'B68'!AH84</f>
        <v>0</v>
      </c>
      <c r="O84" s="203"/>
      <c r="P84" s="133">
        <f>BvS!V84+BvS!X84+BvS!Z84+BvS!AB84+BvS!AD84+BvS!AF84+BvS!AH84+BvS!AJ84+BvS!AL84+BvS!AN84+BvS!AP84+BvS!AR84+BvS!AT84</f>
        <v>0</v>
      </c>
      <c r="Q84" s="203"/>
      <c r="R84" s="131">
        <f>JDE!T84+JDE!V84+JDE!X84+JDE!Z84+JDE!AB84+JDE!AD84+JDE!AF84+JDE!AH84+JDE!AJ84+JDE!AL84</f>
        <v>0</v>
      </c>
      <c r="S84" s="203"/>
      <c r="T84" s="131">
        <f>REM!P84+REM!R84+REM!T84+REM!V84+REM!X84+REM!Z84+REM!AB84+REM!AD84+REM!AF84</f>
        <v>0</v>
      </c>
      <c r="U84" s="203"/>
      <c r="V84" s="133"/>
      <c r="W84" s="275"/>
      <c r="X84" s="131">
        <f>'T74'!T84+'T74'!V84+'T74'!X84+'T74'!Z84+'T74'!AB84+'T74'!AD84+'T74'!AF84+'T74'!AH84+'T74'!AJ84</f>
        <v>0</v>
      </c>
      <c r="Y84" s="275"/>
      <c r="Z84" s="133">
        <f>VMA!Q84+VMA!S84+VMA!U84+VMA!W84+VMA!Y84+VMA!AA84+VMA!AC84+VMA!AE84+VMA!AG84+VMA!AI84</f>
        <v>0</v>
      </c>
      <c r="AA84" s="275"/>
      <c r="AB84" s="146">
        <f t="shared" si="6"/>
        <v>0</v>
      </c>
      <c r="AC84" s="193"/>
    </row>
    <row r="85" spans="1:31" ht="12.75" customHeight="1" thickBot="1" x14ac:dyDescent="0.25">
      <c r="A85" s="16"/>
      <c r="B85" s="17"/>
      <c r="D85" s="18"/>
      <c r="F85" s="43"/>
      <c r="G85" s="44"/>
      <c r="H85" s="45"/>
      <c r="I85" s="14" t="s">
        <v>152</v>
      </c>
      <c r="J85" s="175" t="s">
        <v>322</v>
      </c>
      <c r="K85" s="15" t="s">
        <v>90</v>
      </c>
      <c r="L85" s="78" t="s">
        <v>216</v>
      </c>
      <c r="M85" s="121" t="s">
        <v>269</v>
      </c>
      <c r="N85" s="131">
        <f>'B68'!P85+'B68'!R85+'B68'!T85+'B68'!V85+'B68'!X85+'B68'!Z85+'B68'!AB85+'B68'!AD85+'B68'!AF85+'B68'!AH85</f>
        <v>73</v>
      </c>
      <c r="O85" s="204"/>
      <c r="P85" s="133">
        <f>BvS!V85+BvS!X85+BvS!Z85+BvS!AB85+BvS!AD85+BvS!AF85+BvS!AH85+BvS!AJ85+BvS!AL85+BvS!AN85+BvS!AP85+BvS!AR85+BvS!AT85</f>
        <v>517.09999999999991</v>
      </c>
      <c r="Q85" s="204"/>
      <c r="R85" s="131">
        <f>JDE!T85+JDE!V85+JDE!X85+JDE!Z85+JDE!AB85+JDE!AD85+JDE!AF85+JDE!AH85+JDE!AJ85+JDE!AL85</f>
        <v>830.80000000000007</v>
      </c>
      <c r="S85" s="204"/>
      <c r="T85" s="131">
        <f>REM!P85+REM!R85+REM!T85+REM!V85+REM!X85+REM!Z85+REM!AB85+REM!AD85+REM!AF85</f>
        <v>35.6</v>
      </c>
      <c r="U85" s="204"/>
      <c r="V85" s="133"/>
      <c r="W85" s="222"/>
      <c r="X85" s="131">
        <f>'T74'!T85+'T74'!V85+'T74'!X85+'T74'!Z85+'T74'!AB85+'T74'!AD85+'T74'!AF85+'T74'!AH85+'T74'!AJ85</f>
        <v>17.5</v>
      </c>
      <c r="Y85" s="222"/>
      <c r="Z85" s="133">
        <f>VMA!Q85+VMA!S85+VMA!U85+VMA!W85+VMA!Y85+VMA!AA85+VMA!AC85+VMA!AE85+VMA!AG85+VMA!AI85</f>
        <v>471.89999999999992</v>
      </c>
      <c r="AA85" s="222"/>
      <c r="AB85" s="146">
        <f t="shared" si="6"/>
        <v>1945.8999999999999</v>
      </c>
      <c r="AC85" s="194"/>
    </row>
    <row r="86" spans="1:31" ht="12.75" customHeight="1" thickBot="1" x14ac:dyDescent="0.25">
      <c r="A86" s="16"/>
      <c r="B86" s="17"/>
      <c r="D86" s="18"/>
      <c r="I86" s="46"/>
      <c r="J86" s="46"/>
      <c r="K86" s="47"/>
      <c r="L86" s="47"/>
      <c r="M86" s="47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41"/>
      <c r="AC86" s="142"/>
    </row>
    <row r="87" spans="1:31" ht="12.75" customHeight="1" thickBot="1" x14ac:dyDescent="0.25">
      <c r="A87" s="16"/>
      <c r="B87" s="17"/>
      <c r="D87" s="18"/>
      <c r="F87" s="36" t="s">
        <v>154</v>
      </c>
      <c r="G87" s="37"/>
      <c r="H87" s="38"/>
      <c r="I87" s="14" t="s">
        <v>10</v>
      </c>
      <c r="J87" s="175" t="s">
        <v>322</v>
      </c>
      <c r="K87" s="15" t="s">
        <v>85</v>
      </c>
      <c r="L87" s="80" t="s">
        <v>217</v>
      </c>
      <c r="M87" s="15" t="s">
        <v>241</v>
      </c>
      <c r="N87" s="131">
        <f>'B68'!P87+'B68'!R87+'B68'!T87+'B68'!V87+'B68'!X87+'B68'!Z87+'B68'!AB87+'B68'!AD87+'B68'!AF87+'B68'!AH87</f>
        <v>1222.5</v>
      </c>
      <c r="O87" s="202">
        <f>SUM(N87:N90)</f>
        <v>1576.6</v>
      </c>
      <c r="P87" s="133">
        <f>BvS!V87+BvS!X87+BvS!Z87+BvS!AB87+BvS!AD87+BvS!AF87+BvS!AH87+BvS!AJ87+BvS!AL87+BvS!AN87+BvS!AP87+BvS!AR87+BvS!AT87</f>
        <v>4019.7999999999997</v>
      </c>
      <c r="Q87" s="202">
        <f>SUM(P87:P90)</f>
        <v>5103.7999999999993</v>
      </c>
      <c r="R87" s="131">
        <f>JDE!T87+JDE!V87+JDE!X87+JDE!Z87+JDE!AB87+JDE!AD87+JDE!AF87+JDE!AH87+JDE!AJ87+JDE!AL87</f>
        <v>7935.699999999998</v>
      </c>
      <c r="S87" s="202">
        <f>SUM(R87:R90)</f>
        <v>10071.699999999999</v>
      </c>
      <c r="T87" s="131">
        <f>REM!P87+REM!R87+REM!T87+REM!V87+REM!X87+REM!Z87+REM!AB87+REM!AD87+REM!AF87</f>
        <v>564.70000000000005</v>
      </c>
      <c r="U87" s="202">
        <f>SUM(T87:T90)</f>
        <v>692.50000000000011</v>
      </c>
      <c r="V87" s="133"/>
      <c r="W87" s="202">
        <f>SUM(V87:V90)</f>
        <v>0</v>
      </c>
      <c r="X87" s="131">
        <f>'T74'!T87+'T74'!V87+'T74'!X87+'T74'!Z87+'T74'!AB87+'T74'!AD87+'T74'!AF87+'T74'!AH87+'T74'!AJ87</f>
        <v>1106.5999999999999</v>
      </c>
      <c r="Y87" s="202">
        <f>SUM(X87:X90)</f>
        <v>1523.6</v>
      </c>
      <c r="Z87" s="133">
        <f>VMA!Q87+VMA!S87+VMA!U87+VMA!W87+VMA!Y87+VMA!AA87+VMA!AC87+VMA!AE87+VMA!AG87+VMA!AI87</f>
        <v>2647.6</v>
      </c>
      <c r="AA87" s="202">
        <f>SUM(Z87:Z90)</f>
        <v>3175.7999999999997</v>
      </c>
      <c r="AB87" s="146">
        <f>N87+P87+R87+T87+X87+Z87</f>
        <v>17496.899999999998</v>
      </c>
      <c r="AC87" s="192">
        <f>SUM(AB87:AB90)</f>
        <v>22143.999999999996</v>
      </c>
    </row>
    <row r="88" spans="1:31" ht="12.75" customHeight="1" thickBot="1" x14ac:dyDescent="0.25">
      <c r="A88" s="16"/>
      <c r="B88" s="17"/>
      <c r="D88" s="18"/>
      <c r="F88" s="243" t="s">
        <v>155</v>
      </c>
      <c r="G88" s="244"/>
      <c r="H88" s="245"/>
      <c r="I88" s="14" t="s">
        <v>11</v>
      </c>
      <c r="J88" s="175" t="s">
        <v>322</v>
      </c>
      <c r="K88" s="15" t="s">
        <v>218</v>
      </c>
      <c r="L88" s="80" t="s">
        <v>219</v>
      </c>
      <c r="M88" s="15"/>
      <c r="N88" s="131">
        <f>'B68'!P88+'B68'!R88+'B68'!T88+'B68'!V88+'B68'!X88+'B68'!Z88+'B68'!AB88+'B68'!AD88+'B68'!AF88+'B68'!AH88</f>
        <v>237</v>
      </c>
      <c r="O88" s="203"/>
      <c r="P88" s="133">
        <f>BvS!V88+BvS!X88+BvS!Z88+BvS!AB88+BvS!AD88+BvS!AF88+BvS!AH88+BvS!AJ88+BvS!AL88+BvS!AN88+BvS!AP88+BvS!AR88+BvS!AT88</f>
        <v>538.89999999999986</v>
      </c>
      <c r="Q88" s="203"/>
      <c r="R88" s="131">
        <f>JDE!T88+JDE!V88+JDE!X88+JDE!Z88+JDE!AB88+JDE!AD88+JDE!AF88+JDE!AH88+JDE!AJ88+JDE!AL88</f>
        <v>1057.4000000000001</v>
      </c>
      <c r="S88" s="203"/>
      <c r="T88" s="131">
        <f>REM!P88+REM!R88+REM!T88+REM!V88+REM!X88+REM!Z88+REM!AB88+REM!AD88+REM!AF88</f>
        <v>88.2</v>
      </c>
      <c r="U88" s="203"/>
      <c r="V88" s="133"/>
      <c r="W88" s="203"/>
      <c r="X88" s="131">
        <f>'T74'!T88+'T74'!V88+'T74'!X88+'T74'!Z88+'T74'!AB88+'T74'!AD88+'T74'!AF88+'T74'!AH88+'T74'!AJ88</f>
        <v>190.50000000000003</v>
      </c>
      <c r="Y88" s="203"/>
      <c r="Z88" s="133">
        <f>VMA!Q88+VMA!S88+VMA!U88+VMA!W88+VMA!Y88+VMA!AA88+VMA!AC88+VMA!AE88+VMA!AG88+VMA!AI88</f>
        <v>286.60000000000002</v>
      </c>
      <c r="AA88" s="203"/>
      <c r="AB88" s="146">
        <f>N88+P88+R88+T88+X88+Z88</f>
        <v>2398.6</v>
      </c>
      <c r="AC88" s="193"/>
    </row>
    <row r="89" spans="1:31" ht="12.75" customHeight="1" thickBot="1" x14ac:dyDescent="0.25">
      <c r="A89" s="16"/>
      <c r="B89" s="17"/>
      <c r="D89" s="18"/>
      <c r="F89" s="42" t="s">
        <v>162</v>
      </c>
      <c r="G89" s="40"/>
      <c r="H89" s="41"/>
      <c r="I89" s="14" t="s">
        <v>12</v>
      </c>
      <c r="J89" s="175" t="s">
        <v>322</v>
      </c>
      <c r="K89" s="15" t="s">
        <v>220</v>
      </c>
      <c r="L89" s="80" t="s">
        <v>221</v>
      </c>
      <c r="M89" s="15" t="s">
        <v>262</v>
      </c>
      <c r="N89" s="131">
        <f>'B68'!P89+'B68'!R89+'B68'!T89+'B68'!V89+'B68'!X89+'B68'!Z89+'B68'!AB89+'B68'!AD89+'B68'!AF89+'B68'!AH89</f>
        <v>117.09999999999998</v>
      </c>
      <c r="O89" s="203"/>
      <c r="P89" s="133">
        <f>BvS!V89+BvS!X89+BvS!Z89+BvS!AB89+BvS!AD89+BvS!AF89+BvS!AH89+BvS!AJ89+BvS!AL89+BvS!AN89+BvS!AP89+BvS!AR89+BvS!AT89</f>
        <v>545.09999999999991</v>
      </c>
      <c r="Q89" s="203"/>
      <c r="R89" s="131">
        <f>JDE!T89+JDE!V89+JDE!X89+JDE!Z89+JDE!AB89+JDE!AD89+JDE!AF89+JDE!AH89+JDE!AJ89+JDE!AL89</f>
        <v>780.6</v>
      </c>
      <c r="S89" s="203"/>
      <c r="T89" s="131">
        <f>REM!P89+REM!R89+REM!T89+REM!V89+REM!X89+REM!Z89+REM!AB89+REM!AD89+REM!AF89</f>
        <v>39.599999999999994</v>
      </c>
      <c r="U89" s="203"/>
      <c r="V89" s="133"/>
      <c r="W89" s="203"/>
      <c r="X89" s="131">
        <f>'T74'!T89+'T74'!V89+'T74'!X89+'T74'!Z89+'T74'!AB89+'T74'!AD89+'T74'!AF89+'T74'!AH89+'T74'!AJ89</f>
        <v>113.19999999999997</v>
      </c>
      <c r="Y89" s="203"/>
      <c r="Z89" s="133">
        <f>VMA!Q89+VMA!S89+VMA!U89+VMA!W89+VMA!Y89+VMA!AA89+VMA!AC89+VMA!AE89+VMA!AG89+VMA!AI89</f>
        <v>241.59999999999997</v>
      </c>
      <c r="AA89" s="203"/>
      <c r="AB89" s="146">
        <f>N89+P89+R89+T89+X89+Z89</f>
        <v>1837.1999999999998</v>
      </c>
      <c r="AC89" s="193"/>
    </row>
    <row r="90" spans="1:31" ht="12.75" customHeight="1" thickBot="1" x14ac:dyDescent="0.25">
      <c r="A90" s="16"/>
      <c r="B90" s="17"/>
      <c r="D90" s="18"/>
      <c r="F90" s="43"/>
      <c r="G90" s="44"/>
      <c r="H90" s="45"/>
      <c r="I90" s="14" t="s">
        <v>13</v>
      </c>
      <c r="J90" s="175" t="s">
        <v>322</v>
      </c>
      <c r="K90" s="15" t="s">
        <v>14</v>
      </c>
      <c r="L90" s="15" t="s">
        <v>222</v>
      </c>
      <c r="M90" s="15" t="s">
        <v>243</v>
      </c>
      <c r="N90" s="131">
        <f>'B68'!P90+'B68'!R90+'B68'!T90+'B68'!V90+'B68'!X90+'B68'!Z90+'B68'!AB90+'B68'!AD90+'B68'!AF90+'B68'!AH90</f>
        <v>0</v>
      </c>
      <c r="O90" s="204"/>
      <c r="P90" s="133">
        <f>BvS!V90+BvS!X90+BvS!Z90+BvS!AB90+BvS!AD90+BvS!AF90+BvS!AH90+BvS!AJ90+BvS!AL90+BvS!AN90+BvS!AP90+BvS!AR90+BvS!AT90</f>
        <v>0</v>
      </c>
      <c r="Q90" s="204"/>
      <c r="R90" s="131">
        <f>JDE!T90+JDE!V90+JDE!X90+JDE!Z90+JDE!AB90+JDE!AD90+JDE!AF90+JDE!AH90+JDE!AJ90+JDE!AL90</f>
        <v>298</v>
      </c>
      <c r="S90" s="204"/>
      <c r="T90" s="131">
        <f>REM!P90+REM!R90+REM!T90+REM!V90+REM!X90+REM!Z90+REM!AB90+REM!AD90+REM!AF90</f>
        <v>0</v>
      </c>
      <c r="U90" s="204"/>
      <c r="V90" s="133"/>
      <c r="W90" s="204"/>
      <c r="X90" s="131">
        <f>'T74'!T90+'T74'!V90+'T74'!X90+'T74'!Z90+'T74'!AB90+'T74'!AD90+'T74'!AF90+'T74'!AH90+'T74'!AJ90</f>
        <v>113.3</v>
      </c>
      <c r="Y90" s="204"/>
      <c r="Z90" s="133">
        <f>VMA!Q90+VMA!S90+VMA!U90+VMA!W90+VMA!Y90+VMA!AA90+VMA!AC90+VMA!AE90+VMA!AG90+VMA!AI90</f>
        <v>0</v>
      </c>
      <c r="AA90" s="204"/>
      <c r="AB90" s="146">
        <f>N90+P90+R90+T90+X90+Z90</f>
        <v>411.3</v>
      </c>
      <c r="AC90" s="194"/>
    </row>
    <row r="91" spans="1:31" ht="12.75" customHeight="1" thickBot="1" x14ac:dyDescent="0.25">
      <c r="A91" s="16"/>
      <c r="B91" s="17"/>
      <c r="D91" s="18"/>
      <c r="I91" s="48"/>
      <c r="J91" s="48"/>
      <c r="M91" s="53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41"/>
      <c r="AC91" s="142"/>
    </row>
    <row r="92" spans="1:31" ht="12.75" customHeight="1" thickBot="1" x14ac:dyDescent="0.25">
      <c r="A92" s="16"/>
      <c r="B92" s="17"/>
      <c r="D92" s="128"/>
      <c r="E92" s="127"/>
      <c r="F92" s="127"/>
      <c r="G92" s="127"/>
      <c r="H92" s="127"/>
      <c r="I92" s="127"/>
      <c r="J92" s="127"/>
      <c r="K92" s="127"/>
      <c r="L92" s="127"/>
      <c r="M92" s="127"/>
      <c r="N92" s="306">
        <f>O87+O75+N73</f>
        <v>6459.4000000000005</v>
      </c>
      <c r="O92" s="307"/>
      <c r="P92" s="306">
        <f>Q87+Q75+P73</f>
        <v>18127.399999999998</v>
      </c>
      <c r="Q92" s="307"/>
      <c r="R92" s="306">
        <f>S87+S75+R73</f>
        <v>32318</v>
      </c>
      <c r="S92" s="307"/>
      <c r="T92" s="306">
        <f>U87+U75+T73</f>
        <v>1999.7000000000003</v>
      </c>
      <c r="U92" s="307"/>
      <c r="V92" s="306">
        <f>W87+W75+V73</f>
        <v>0</v>
      </c>
      <c r="W92" s="307"/>
      <c r="X92" s="306">
        <f>Y87+Y75+X73</f>
        <v>5335</v>
      </c>
      <c r="Y92" s="307"/>
      <c r="Z92" s="306">
        <f>AA87+AA75+Z73</f>
        <v>10021.1</v>
      </c>
      <c r="AA92" s="307"/>
      <c r="AB92" s="196">
        <f>AC87+AC75+AB73</f>
        <v>74260.599999999991</v>
      </c>
      <c r="AC92" s="197"/>
      <c r="AD92" s="136">
        <f>SUM(N92:AA92)</f>
        <v>74260.600000000006</v>
      </c>
      <c r="AE92" s="145" t="str">
        <f>IF(AB92=AD92,"CORRECT","WRONG")</f>
        <v>CORRECT</v>
      </c>
    </row>
    <row r="93" spans="1:31" ht="12.75" customHeight="1" thickBot="1" x14ac:dyDescent="0.25">
      <c r="A93" s="16"/>
      <c r="B93" s="17"/>
      <c r="I93" s="48"/>
      <c r="J93" s="48"/>
      <c r="M93" s="53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41"/>
      <c r="AC93" s="142"/>
      <c r="AE93" s="145"/>
    </row>
    <row r="94" spans="1:31" ht="12.75" customHeight="1" x14ac:dyDescent="0.2">
      <c r="A94" s="16"/>
      <c r="B94" s="17"/>
      <c r="D94" s="49" t="s">
        <v>158</v>
      </c>
      <c r="E94" s="50"/>
      <c r="F94" s="51"/>
      <c r="G94" s="50"/>
      <c r="H94" s="52"/>
      <c r="I94" s="70"/>
      <c r="J94" s="70"/>
      <c r="K94" s="70"/>
      <c r="L94" s="70"/>
      <c r="M94" s="70"/>
      <c r="N94" s="220">
        <f>N97-N92</f>
        <v>845.699999999998</v>
      </c>
      <c r="O94" s="221"/>
      <c r="P94" s="220">
        <f>P97-P92</f>
        <v>2438.4000000000051</v>
      </c>
      <c r="Q94" s="221"/>
      <c r="R94" s="220">
        <f>R97-R92</f>
        <v>4061.1000000000058</v>
      </c>
      <c r="S94" s="221"/>
      <c r="T94" s="220">
        <f>T97-T92</f>
        <v>324.09999999999991</v>
      </c>
      <c r="U94" s="221"/>
      <c r="V94" s="220">
        <f>V97-V92</f>
        <v>0</v>
      </c>
      <c r="W94" s="221"/>
      <c r="X94" s="220">
        <f>X97-X92</f>
        <v>743.19999999999982</v>
      </c>
      <c r="Y94" s="221"/>
      <c r="Z94" s="220">
        <f>Z97-Z92</f>
        <v>1384.5999999999985</v>
      </c>
      <c r="AA94" s="221"/>
      <c r="AB94" s="198">
        <f>AB97-AB92</f>
        <v>9797.1000000000058</v>
      </c>
      <c r="AC94" s="199"/>
      <c r="AD94" s="291">
        <f>SUM(N94:AA95)</f>
        <v>9797.1000000000058</v>
      </c>
      <c r="AE94" s="287" t="str">
        <f>IF(AB94=AD94,"WRONG","CORRECT")</f>
        <v>WRONG</v>
      </c>
    </row>
    <row r="95" spans="1:31" ht="12.75" customHeight="1" thickBot="1" x14ac:dyDescent="0.25">
      <c r="A95" s="16"/>
      <c r="B95" s="17"/>
      <c r="D95" s="55" t="s">
        <v>96</v>
      </c>
      <c r="E95" s="56"/>
      <c r="F95" s="57"/>
      <c r="G95" s="56"/>
      <c r="H95" s="58"/>
      <c r="I95" s="74"/>
      <c r="J95" s="74"/>
      <c r="K95" s="74"/>
      <c r="L95" s="74"/>
      <c r="M95" s="74"/>
      <c r="N95" s="222"/>
      <c r="O95" s="223"/>
      <c r="P95" s="222"/>
      <c r="Q95" s="223"/>
      <c r="R95" s="222"/>
      <c r="S95" s="223"/>
      <c r="T95" s="222"/>
      <c r="U95" s="223"/>
      <c r="V95" s="222"/>
      <c r="W95" s="223"/>
      <c r="X95" s="222"/>
      <c r="Y95" s="223"/>
      <c r="Z95" s="222"/>
      <c r="AA95" s="223"/>
      <c r="AB95" s="200"/>
      <c r="AC95" s="201"/>
      <c r="AD95" s="292"/>
      <c r="AE95" s="287" t="str">
        <f>IF(AB95=AD95,"CORRECT","WRONG")</f>
        <v>CORRECT</v>
      </c>
    </row>
    <row r="96" spans="1:31" ht="12.75" customHeight="1" x14ac:dyDescent="0.2">
      <c r="A96" s="16"/>
      <c r="B96" s="17"/>
      <c r="I96" s="79"/>
      <c r="J96" s="79"/>
      <c r="M96" s="76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41"/>
      <c r="AC96" s="142"/>
    </row>
    <row r="97" spans="1:29" ht="12.75" customHeight="1" x14ac:dyDescent="0.2">
      <c r="A97" s="54"/>
      <c r="B97" s="129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308">
        <f>'B68'!P97+'B68'!R97+'B68'!T97+'B68'!V97+'B68'!X97+'B68'!Z97+'B68'!AB97+'B68'!AD97+'B68'!AF97+'B68'!AH97</f>
        <v>7305.0999999999985</v>
      </c>
      <c r="O97" s="309"/>
      <c r="P97" s="308">
        <f>BvS!V97+BvS!X97+BvS!Z97+BvS!AB97+BvS!AD97+BvS!AF97+BvS!AH97+BvS!AJ97+BvS!AL97+BvS!AN97+BvS!AP97+BvS!AR97+BvS!AT97</f>
        <v>20565.800000000003</v>
      </c>
      <c r="Q97" s="309"/>
      <c r="R97" s="308">
        <f>JDE!T97+JDE!V97+JDE!X97+JDE!Z97+JDE!AB97+JDE!AD97+JDE!AF97+JDE!AH97+JDE!AJ97+JDE!AL97</f>
        <v>36379.100000000006</v>
      </c>
      <c r="S97" s="309"/>
      <c r="T97" s="308">
        <f>REM!P97+REM!R97+REM!T97+REM!V97+REM!X97+REM!Z97+REM!AB97+REM!AD97+REM!AF97</f>
        <v>2323.8000000000002</v>
      </c>
      <c r="U97" s="309"/>
      <c r="V97" s="308">
        <f>REM!AJ97</f>
        <v>0</v>
      </c>
      <c r="W97" s="309"/>
      <c r="X97" s="308">
        <f>'T74'!T97+'T74'!V97+'T74'!X97+'T74'!Z97+'T74'!AB97+'T74'!AD97+'T74'!AF97+'T74'!AH97+'T74'!AJ97</f>
        <v>6078.2</v>
      </c>
      <c r="Y97" s="309">
        <f>'T74'!U97+'T74'!W97+'T74'!Y97+'T74'!AA97+'T74'!AC97+'T74'!AE97+'T74'!AG97+'T74'!AI97+'T74'!AK97</f>
        <v>0</v>
      </c>
      <c r="Z97" s="308">
        <f>VMA!Q97+VMA!S97+VMA!U97+VMA!W97+VMA!Y97+VMA!AA97+VMA!AC97+VMA!AE97+VMA!AG97+VMA!AI97</f>
        <v>11405.699999999999</v>
      </c>
      <c r="AA97" s="309">
        <f>VMA!R97+VMA!T97+VMA!V97+VMA!X97+VMA!Z97+VMA!AB97+VMA!AD97+VMA!AF97+VMA!AH97+VMA!AJ97</f>
        <v>0</v>
      </c>
      <c r="AB97" s="196">
        <f>SUM(N97:AA97)</f>
        <v>84057.7</v>
      </c>
      <c r="AC97" s="197"/>
    </row>
    <row r="98" spans="1:29" ht="12.75" customHeight="1" thickBot="1" x14ac:dyDescent="0.25">
      <c r="I98" s="79"/>
      <c r="J98" s="79"/>
      <c r="M98" s="76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43"/>
      <c r="AC98" s="144"/>
    </row>
    <row r="99" spans="1:29" ht="12.75" customHeight="1" x14ac:dyDescent="0.2">
      <c r="I99" s="79"/>
      <c r="J99" s="79"/>
      <c r="M99" s="59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</row>
    <row r="100" spans="1:29" ht="12.75" customHeight="1" x14ac:dyDescent="0.2">
      <c r="B100" s="60" t="s">
        <v>159</v>
      </c>
      <c r="C100" s="61"/>
      <c r="D100" s="61"/>
      <c r="E100" s="61"/>
      <c r="F100" s="62"/>
      <c r="G100" s="61"/>
      <c r="H100" s="63"/>
      <c r="I100" s="14" t="s">
        <v>292</v>
      </c>
      <c r="J100" s="14"/>
      <c r="K100" s="15" t="s">
        <v>97</v>
      </c>
      <c r="L100" s="15"/>
      <c r="M100" s="121" t="s">
        <v>99</v>
      </c>
      <c r="N100" s="131">
        <f>'B68'!P100+'B68'!R100+'B68'!T100+'B68'!V100+'B68'!X100+'B68'!Z100+'B68'!AB100+'B68'!AD100+'B68'!AF100+'B68'!AH100</f>
        <v>107.8</v>
      </c>
      <c r="O100" s="217">
        <f>SUM(N100:N103)</f>
        <v>124.19999999999999</v>
      </c>
      <c r="P100" s="131">
        <f>BvS!V100+BvS!X100+BvS!Z100+BvS!AB100+BvS!AD100+BvS!AF100+BvS!AH100+BvS!AJ100+BvS!AL100+BvS!AN100+BvS!AP100+BvS!AR100+BvS!AT100</f>
        <v>55.8</v>
      </c>
      <c r="Q100" s="217">
        <f>SUM(P100:P103)</f>
        <v>391.5</v>
      </c>
      <c r="R100" s="131">
        <f>JDE!T100+JDE!V100+JDE!X100+JDE!Z100+JDE!AB100+JDE!AD100+JDE!AF100+JDE!AH100+JDE!AJ100+JDE!AL100</f>
        <v>2222.8000000000002</v>
      </c>
      <c r="S100" s="217">
        <f>SUM(R100:R103)</f>
        <v>6193.2999999999993</v>
      </c>
      <c r="T100" s="131">
        <f>REM!P100+REM!R100+REM!T100+REM!V100+REM!X100+REM!Z100+REM!AB100+REM!AD100+REM!AF100</f>
        <v>139.9</v>
      </c>
      <c r="U100" s="217">
        <f>SUM(T100:T103)</f>
        <v>548.69999999999993</v>
      </c>
      <c r="V100" s="133"/>
      <c r="W100" s="217">
        <f>SUM(V100:V103)</f>
        <v>0</v>
      </c>
      <c r="X100" s="131">
        <f>'T74'!T100+'T74'!V100+'T74'!X100+'T74'!Z100+'T74'!AB100+'T74'!AD100+'T74'!AF100+'T74'!AH100+'T74'!AJ100</f>
        <v>157</v>
      </c>
      <c r="Y100" s="217">
        <f>SUM(X100:X103)</f>
        <v>786.6</v>
      </c>
      <c r="Z100" s="133">
        <f>VMA!Q100+VMA!S100+VMA!U100+VMA!W100+VMA!Y100+VMA!AA100+VMA!AC100+VMA!AE100+VMA!AG100+VMA!AI100</f>
        <v>9.6999999999999993</v>
      </c>
      <c r="AA100" s="217">
        <f>SUM(Z100:Z103)</f>
        <v>1485.2</v>
      </c>
      <c r="AB100" s="131">
        <f>N100+P100+R100+T100+X100+Z100</f>
        <v>2693</v>
      </c>
      <c r="AC100" s="202">
        <f>SUM(AB100:AB103)</f>
        <v>9529.5000000000018</v>
      </c>
    </row>
    <row r="101" spans="1:29" ht="12.75" customHeight="1" x14ac:dyDescent="0.2">
      <c r="B101" s="239" t="s">
        <v>107</v>
      </c>
      <c r="C101" s="240"/>
      <c r="D101" s="240"/>
      <c r="E101" s="64"/>
      <c r="F101" s="65"/>
      <c r="G101" s="66"/>
      <c r="H101" s="67"/>
      <c r="I101" s="14" t="s">
        <v>293</v>
      </c>
      <c r="J101" s="14"/>
      <c r="K101" s="15" t="s">
        <v>98</v>
      </c>
      <c r="L101" s="15"/>
      <c r="M101" s="121" t="s">
        <v>100</v>
      </c>
      <c r="N101" s="131">
        <f>'B68'!P101+'B68'!R101+'B68'!T101+'B68'!V101+'B68'!X101+'B68'!Z101+'B68'!AB101+'B68'!AD101+'B68'!AF101+'B68'!AH101</f>
        <v>0</v>
      </c>
      <c r="O101" s="217"/>
      <c r="P101" s="131">
        <f>BvS!V101+BvS!X101+BvS!Z101+BvS!AB101+BvS!AD101+BvS!AF101+BvS!AH101+BvS!AJ101+BvS!AL101+BvS!AN101+BvS!AP101+BvS!AR101+BvS!AT101</f>
        <v>20.399999999999999</v>
      </c>
      <c r="Q101" s="217"/>
      <c r="R101" s="131">
        <f>JDE!T101+JDE!V101+JDE!X101+JDE!Z101+JDE!AB101+JDE!AD101+JDE!AF101+JDE!AH101+JDE!AJ101+JDE!AL101</f>
        <v>445.2</v>
      </c>
      <c r="S101" s="217"/>
      <c r="T101" s="131">
        <f>REM!P101+REM!R101+REM!T101+REM!V101+REM!X101+REM!Z101+REM!AB101+REM!AD101+REM!AF101</f>
        <v>0</v>
      </c>
      <c r="U101" s="217"/>
      <c r="V101" s="133"/>
      <c r="W101" s="217"/>
      <c r="X101" s="131">
        <f>'T74'!T101+'T74'!V101+'T74'!X101+'T74'!Z101+'T74'!AB101+'T74'!AD101+'T74'!AF101+'T74'!AH101+'T74'!AJ101</f>
        <v>37.4</v>
      </c>
      <c r="Y101" s="217"/>
      <c r="Z101" s="133">
        <f>VMA!Q101+VMA!S101+VMA!U101+VMA!W101+VMA!Y101+VMA!AA101+VMA!AC101+VMA!AE101+VMA!AG101+VMA!AI101</f>
        <v>91.6</v>
      </c>
      <c r="AA101" s="217"/>
      <c r="AB101" s="131">
        <f>N101+P101+R101+T101+X101+Z101</f>
        <v>594.59999999999991</v>
      </c>
      <c r="AC101" s="203"/>
    </row>
    <row r="102" spans="1:29" x14ac:dyDescent="0.2">
      <c r="B102" s="68"/>
      <c r="I102" s="14" t="s">
        <v>294</v>
      </c>
      <c r="J102" s="14"/>
      <c r="K102" s="15" t="s">
        <v>296</v>
      </c>
      <c r="N102" s="131">
        <f>'B68'!P102+'B68'!R102+'B68'!T102+'B68'!V102+'B68'!X102+'B68'!Z102+'B68'!AB102+'B68'!AD102+'B68'!AF102+'B68'!AH102</f>
        <v>16.399999999999999</v>
      </c>
      <c r="O102" s="217"/>
      <c r="P102" s="131">
        <f>BvS!V102+BvS!X102+BvS!Z102+BvS!AB102+BvS!AD102+BvS!AF102+BvS!AH102+BvS!AJ102+BvS!AL102+BvS!AN102+BvS!AP102+BvS!AR102+BvS!AT102</f>
        <v>315.3</v>
      </c>
      <c r="Q102" s="217"/>
      <c r="R102" s="131">
        <f>JDE!T102+JDE!V102+JDE!X102+JDE!Z102+JDE!AB102+JDE!AD102+JDE!AF102+JDE!AH102+JDE!AJ102+JDE!AL102</f>
        <v>3479.9</v>
      </c>
      <c r="S102" s="217"/>
      <c r="T102" s="131">
        <f>REM!P102+REM!R102+REM!T102+REM!V102+REM!X102+REM!Z102+REM!AB102+REM!AD102+REM!AF102</f>
        <v>319.5</v>
      </c>
      <c r="U102" s="217"/>
      <c r="V102" s="133"/>
      <c r="W102" s="217"/>
      <c r="X102" s="131">
        <f>'T74'!T102+'T74'!V102+'T74'!X102+'T74'!Z102+'T74'!AB102+'T74'!AD102+'T74'!AF102+'T74'!AH102+'T74'!AJ102</f>
        <v>270.2</v>
      </c>
      <c r="Y102" s="217"/>
      <c r="Z102" s="133">
        <f>VMA!Q102+VMA!S102+VMA!U102+VMA!W102+VMA!Y102+VMA!AA102+VMA!AC102+VMA!AE102+VMA!AG102+VMA!AI102</f>
        <v>1383.9</v>
      </c>
      <c r="AA102" s="217"/>
      <c r="AB102" s="131">
        <f>N102+P102+R102+T102+X102+Z102</f>
        <v>5785.2000000000007</v>
      </c>
      <c r="AC102" s="203"/>
    </row>
    <row r="103" spans="1:29" x14ac:dyDescent="0.2">
      <c r="I103" s="14" t="s">
        <v>295</v>
      </c>
      <c r="J103" s="14"/>
      <c r="K103" s="15" t="s">
        <v>297</v>
      </c>
      <c r="N103" s="131">
        <f>'B68'!P103+'B68'!R103+'B68'!T103+'B68'!V103+'B68'!X103+'B68'!Z103+'B68'!AB103+'B68'!AD103+'B68'!AF103+'B68'!AH103</f>
        <v>0</v>
      </c>
      <c r="O103" s="217"/>
      <c r="P103" s="131">
        <f>BvS!V103+BvS!X103+BvS!Z103+BvS!AB103+BvS!AD103+BvS!AF103+BvS!AH103+BvS!AJ103+BvS!AL103+BvS!AN103+BvS!AP103+BvS!AR103+BvS!AT103</f>
        <v>0</v>
      </c>
      <c r="Q103" s="217"/>
      <c r="R103" s="131">
        <f>JDE!T103+JDE!V103+JDE!X103+JDE!Z103+JDE!AB103+JDE!AD103+JDE!AF103+JDE!AH103+JDE!AJ103+JDE!AL103</f>
        <v>45.4</v>
      </c>
      <c r="S103" s="217"/>
      <c r="T103" s="131">
        <f>REM!P103+REM!R103+REM!T103+REM!V103+REM!X103+REM!Z103+REM!AB103+REM!AD103+REM!AF103</f>
        <v>89.3</v>
      </c>
      <c r="U103" s="217"/>
      <c r="V103" s="133"/>
      <c r="W103" s="217"/>
      <c r="X103" s="131">
        <f>'T74'!T103+'T74'!V103+'T74'!X103+'T74'!Z103+'T74'!AB103+'T74'!AD103+'T74'!AF103+'T74'!AH103+'T74'!AJ103</f>
        <v>322</v>
      </c>
      <c r="Y103" s="217"/>
      <c r="Z103" s="133">
        <f>VMA!Q103+VMA!S103+VMA!U103+VMA!W103+VMA!Y103+VMA!AA103+VMA!AC103+VMA!AE103+VMA!AG103+VMA!AI103</f>
        <v>0</v>
      </c>
      <c r="AA103" s="217"/>
      <c r="AB103" s="131">
        <f>N103+P103+R103+T103+X103+Z103</f>
        <v>456.7</v>
      </c>
      <c r="AC103" s="204"/>
    </row>
    <row r="104" spans="1:29" x14ac:dyDescent="0.2">
      <c r="I104" s="79"/>
      <c r="J104" s="79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</row>
    <row r="105" spans="1:29" x14ac:dyDescent="0.2">
      <c r="I105" s="81"/>
      <c r="J105" s="81"/>
      <c r="K105" s="59"/>
      <c r="L105" s="59"/>
      <c r="M105" s="59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</row>
    <row r="106" spans="1:29" x14ac:dyDescent="0.2">
      <c r="A106" s="60" t="s">
        <v>160</v>
      </c>
      <c r="B106" s="69"/>
      <c r="C106" s="69"/>
      <c r="D106" s="69"/>
      <c r="E106" s="69"/>
      <c r="F106" s="62"/>
      <c r="G106" s="69"/>
      <c r="H106" s="70"/>
      <c r="I106" s="82">
        <v>1</v>
      </c>
      <c r="J106" s="82"/>
      <c r="K106" s="15" t="s">
        <v>102</v>
      </c>
      <c r="L106" s="15"/>
      <c r="M106" s="15" t="s">
        <v>105</v>
      </c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</row>
    <row r="107" spans="1:29" ht="12.75" customHeight="1" x14ac:dyDescent="0.2">
      <c r="A107" s="71" t="s">
        <v>101</v>
      </c>
      <c r="B107" s="4"/>
      <c r="C107" s="4"/>
      <c r="D107" s="4"/>
      <c r="E107" s="4"/>
      <c r="I107" s="82">
        <v>2</v>
      </c>
      <c r="J107" s="82"/>
      <c r="K107" s="15" t="s">
        <v>103</v>
      </c>
      <c r="L107" s="15"/>
      <c r="M107" s="15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</row>
    <row r="108" spans="1:29" x14ac:dyDescent="0.2">
      <c r="A108" s="71"/>
      <c r="B108" s="4"/>
      <c r="C108" s="4"/>
      <c r="D108" s="4"/>
      <c r="E108" s="4"/>
      <c r="I108" s="82">
        <v>3</v>
      </c>
      <c r="J108" s="82"/>
      <c r="K108" s="15" t="s">
        <v>244</v>
      </c>
      <c r="L108" s="15"/>
      <c r="M108" s="15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</row>
    <row r="109" spans="1:29" x14ac:dyDescent="0.2">
      <c r="A109" s="72"/>
      <c r="B109" s="73"/>
      <c r="C109" s="73"/>
      <c r="D109" s="73"/>
      <c r="E109" s="73"/>
      <c r="F109" s="65"/>
      <c r="G109" s="73"/>
      <c r="H109" s="74"/>
      <c r="I109" s="82">
        <v>4</v>
      </c>
      <c r="J109" s="82"/>
      <c r="K109" s="15" t="s">
        <v>104</v>
      </c>
      <c r="L109" s="15"/>
      <c r="M109" s="15" t="s">
        <v>106</v>
      </c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</row>
    <row r="110" spans="1:29" x14ac:dyDescent="0.2"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</row>
    <row r="111" spans="1:29" hidden="1" x14ac:dyDescent="0.2">
      <c r="A111" s="285" t="s">
        <v>298</v>
      </c>
      <c r="B111" s="285"/>
      <c r="C111" s="285"/>
      <c r="D111" s="285"/>
      <c r="E111" s="285"/>
      <c r="F111" s="285"/>
      <c r="G111" s="285"/>
      <c r="H111" s="285"/>
      <c r="I111" s="286"/>
      <c r="J111" s="286"/>
      <c r="K111" s="286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  <c r="AB111" s="195"/>
      <c r="AC111" s="195"/>
    </row>
    <row r="112" spans="1:29" hidden="1" x14ac:dyDescent="0.2">
      <c r="A112" s="285" t="s">
        <v>299</v>
      </c>
      <c r="B112" s="285"/>
      <c r="C112" s="285"/>
      <c r="D112" s="285"/>
      <c r="E112" s="285"/>
      <c r="F112" s="285"/>
      <c r="G112" s="285"/>
      <c r="H112" s="285"/>
      <c r="I112" s="286"/>
      <c r="J112" s="286"/>
      <c r="K112" s="286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</row>
    <row r="113" spans="1:29" hidden="1" x14ac:dyDescent="0.2">
      <c r="A113" s="285" t="s">
        <v>300</v>
      </c>
      <c r="B113" s="285"/>
      <c r="C113" s="285"/>
      <c r="D113" s="285"/>
      <c r="E113" s="285"/>
      <c r="F113" s="285"/>
      <c r="G113" s="285"/>
      <c r="H113" s="285"/>
      <c r="I113" s="286"/>
      <c r="J113" s="286"/>
      <c r="K113" s="286"/>
      <c r="N113" s="195" t="str">
        <f>IF(N111=N112,"CORRECT","WRONG")</f>
        <v>CORRECT</v>
      </c>
      <c r="O113" s="195"/>
      <c r="P113" s="195" t="str">
        <f>IF(P111=P112,"CORRECT","WRONG")</f>
        <v>CORRECT</v>
      </c>
      <c r="Q113" s="195"/>
      <c r="R113" s="195" t="str">
        <f>IF(R111=R112,"CORRECT","WRONG")</f>
        <v>CORRECT</v>
      </c>
      <c r="S113" s="195"/>
      <c r="T113" s="195" t="str">
        <f>IF(T111=T112,"CORRECT","WRONG")</f>
        <v>CORRECT</v>
      </c>
      <c r="U113" s="195"/>
      <c r="V113" s="195" t="str">
        <f>IF(V111=V112,"CORRECT","WRONG")</f>
        <v>CORRECT</v>
      </c>
      <c r="W113" s="195"/>
      <c r="X113" s="195" t="str">
        <f>IF(X111=X112,"CORRECT","WRONG")</f>
        <v>CORRECT</v>
      </c>
      <c r="Y113" s="195"/>
      <c r="Z113" s="195" t="str">
        <f>IF(Z111=Z112,"CORRECT","WRONG")</f>
        <v>CORRECT</v>
      </c>
      <c r="AA113" s="195"/>
      <c r="AB113" s="195" t="str">
        <f>IF(AB111=AB112,"CORRECT","WRONG")</f>
        <v>CORRECT</v>
      </c>
      <c r="AC113" s="195"/>
    </row>
    <row r="114" spans="1:29" x14ac:dyDescent="0.2">
      <c r="N114" s="7">
        <v>7462</v>
      </c>
      <c r="P114" s="7">
        <v>20000</v>
      </c>
      <c r="R114" s="7">
        <v>34051</v>
      </c>
      <c r="T114" s="7">
        <v>2406</v>
      </c>
      <c r="X114" s="7">
        <v>5391</v>
      </c>
      <c r="Z114" s="7">
        <v>10142</v>
      </c>
    </row>
    <row r="115" spans="1:29" x14ac:dyDescent="0.2">
      <c r="A115" s="75" t="s">
        <v>61</v>
      </c>
    </row>
    <row r="117" spans="1:29" x14ac:dyDescent="0.2">
      <c r="N117" s="167">
        <f>(N114-N97)/N114</f>
        <v>2.1026534441168782E-2</v>
      </c>
      <c r="P117" s="167">
        <f>(P114-P97)/P114</f>
        <v>-2.8290000000000145E-2</v>
      </c>
      <c r="R117" s="167">
        <f>(R114-R97)/R114</f>
        <v>-6.8370972952336379E-2</v>
      </c>
      <c r="T117" s="167">
        <f>(T114-T97)/T114</f>
        <v>3.4164588528678229E-2</v>
      </c>
      <c r="X117" s="167">
        <f>(X114-X97)/X114</f>
        <v>-0.12747171211278052</v>
      </c>
      <c r="Z117" s="167">
        <f>(Z114-Z97)/Z114</f>
        <v>-0.12460067047919532</v>
      </c>
    </row>
    <row r="119" spans="1:29" x14ac:dyDescent="0.2">
      <c r="I119" s="177" t="s">
        <v>324</v>
      </c>
    </row>
    <row r="120" spans="1:29" x14ac:dyDescent="0.2">
      <c r="I120" s="177"/>
    </row>
    <row r="121" spans="1:29" ht="15" x14ac:dyDescent="0.2">
      <c r="I121" s="178"/>
      <c r="N121" s="77" t="s">
        <v>325</v>
      </c>
      <c r="O121" s="77" t="s">
        <v>326</v>
      </c>
      <c r="P121" s="77" t="s">
        <v>325</v>
      </c>
      <c r="Q121" s="77" t="s">
        <v>326</v>
      </c>
      <c r="R121" s="77" t="s">
        <v>325</v>
      </c>
      <c r="S121" s="77" t="s">
        <v>326</v>
      </c>
      <c r="T121" s="77" t="s">
        <v>325</v>
      </c>
      <c r="U121" s="77" t="s">
        <v>326</v>
      </c>
      <c r="X121" s="77" t="s">
        <v>325</v>
      </c>
      <c r="Y121" s="77" t="s">
        <v>326</v>
      </c>
      <c r="Z121" s="77" t="s">
        <v>325</v>
      </c>
      <c r="AA121" s="77" t="s">
        <v>326</v>
      </c>
      <c r="AB121" s="77" t="s">
        <v>325</v>
      </c>
      <c r="AC121" s="77" t="s">
        <v>326</v>
      </c>
    </row>
    <row r="122" spans="1:29" ht="13.5" thickBot="1" x14ac:dyDescent="0.25"/>
    <row r="123" spans="1:29" ht="13.5" thickBot="1" x14ac:dyDescent="0.25">
      <c r="I123" s="179" t="s">
        <v>321</v>
      </c>
      <c r="K123" s="180" t="s">
        <v>327</v>
      </c>
      <c r="N123" s="181">
        <f>SUMIF(J4:J68,"SS",N4:N68)+SUMIF(J75:J90,"SS",N75:N90)</f>
        <v>10.3</v>
      </c>
      <c r="O123" s="182">
        <f>N123/N131</f>
        <v>1.5945753475555004E-3</v>
      </c>
      <c r="P123" s="181">
        <f>SUMIF(J4:J68,"SS",P4:P68)+SUMIF(J75:J90,"SS",P75:P90)</f>
        <v>1013</v>
      </c>
      <c r="Q123" s="182">
        <f>P123/P131</f>
        <v>5.5882255590983809E-2</v>
      </c>
      <c r="R123" s="181">
        <f>SUMIF(J4:J68,"SS",R4:R68)+SUMIF(J75:J90,"SS",R75:R90)</f>
        <v>5235.7999999999993</v>
      </c>
      <c r="S123" s="182">
        <f>R123/R131</f>
        <v>0.16200878767250446</v>
      </c>
      <c r="T123" s="181">
        <f>SUMIF(J4:J68,"SS",T4:T68)+SUMIF(J75:J90,"SS",T75:T90)</f>
        <v>0</v>
      </c>
      <c r="U123" s="182">
        <f>T123/T131</f>
        <v>0</v>
      </c>
      <c r="X123" s="181">
        <f>SUMIF(J4:J68,"SS",X4:X68)+SUMIF(J75:J90,"SS",X75:X90)</f>
        <v>347.19999999999993</v>
      </c>
      <c r="Y123" s="182">
        <f>X123/X131</f>
        <v>6.5079662605435795E-2</v>
      </c>
      <c r="Z123" s="181">
        <f>SUMIF(J4:J68,"SS",Z4:Z68)+SUMIF(J75:J90,"SS",Z75:Z90)</f>
        <v>1459.1</v>
      </c>
      <c r="AA123" s="182">
        <f>Z123/Z131</f>
        <v>0.14560277813812852</v>
      </c>
      <c r="AB123" s="181">
        <f>SUMIF(J4:J68,"SS",AB4:AB68)+SUMIF(J75:J90,"SS",AB75:AB90)</f>
        <v>8065.4</v>
      </c>
      <c r="AC123" s="182">
        <f>AB123/AB131</f>
        <v>0.10860941064305972</v>
      </c>
    </row>
    <row r="124" spans="1:29" ht="13.5" thickBot="1" x14ac:dyDescent="0.25">
      <c r="I124" s="183"/>
      <c r="K124" s="2"/>
      <c r="N124" s="181"/>
      <c r="P124" s="181"/>
      <c r="R124" s="181"/>
      <c r="T124" s="181"/>
      <c r="X124" s="181"/>
      <c r="Z124" s="181"/>
      <c r="AB124" s="181"/>
    </row>
    <row r="125" spans="1:29" ht="13.5" thickBot="1" x14ac:dyDescent="0.25">
      <c r="I125" s="184" t="s">
        <v>323</v>
      </c>
      <c r="K125" s="180" t="s">
        <v>328</v>
      </c>
      <c r="N125" s="181">
        <f>SUMIF(J4:J68,"SB",N4:N70)+SUMIF(J75:J90,"SS",N75:N90)</f>
        <v>3437.1000000000004</v>
      </c>
      <c r="O125" s="182">
        <f>N125/N131</f>
        <v>0.53210824534786516</v>
      </c>
      <c r="P125" s="181">
        <f>SUMIF(J4:J68,"SB",P4:P70)+SUMIF(J75:J90,"SS",P75:P90)</f>
        <v>8102.7000000000007</v>
      </c>
      <c r="Q125" s="182">
        <f>P125/P131</f>
        <v>0.44698633008594724</v>
      </c>
      <c r="R125" s="181">
        <f>SUMIF(J4:J68,"SB",R4:R70)+SUMIF(J75:J90,"SS",R75:R90)</f>
        <v>8034.7000000000007</v>
      </c>
      <c r="S125" s="182">
        <f>R125/R131</f>
        <v>0.24861377560492606</v>
      </c>
      <c r="T125" s="181">
        <f>SUMIF(J4:J68,"SB",T4:T70)+SUMIF(J75:J90,"SS",T75:T90)</f>
        <v>1075.8000000000002</v>
      </c>
      <c r="U125" s="182">
        <f>T125/T131</f>
        <v>0.53798069710456575</v>
      </c>
      <c r="X125" s="181">
        <f>SUMIF(J4:J68,"SB",X4:X70)+SUMIF(J75:J90,"SS",X75:X90)</f>
        <v>2704.3</v>
      </c>
      <c r="Y125" s="182">
        <f>X125/X131</f>
        <v>0.50689784442361763</v>
      </c>
      <c r="Z125" s="181">
        <f>SUMIF(J4:J68,"SB",Z4:Z70)+SUMIF(J75:J90,"SS",Z75:Z90)</f>
        <v>3803.5000000000005</v>
      </c>
      <c r="AA125" s="182">
        <f>Z125/Z131</f>
        <v>0.37954915129077649</v>
      </c>
      <c r="AB125" s="181">
        <f>SUMIF(J4:J68,"SB",AB4:AB70)+SUMIF(J75:J90,"SS",AB75:AB90)</f>
        <v>27158.099999999995</v>
      </c>
      <c r="AC125" s="182">
        <f>AB125/AB131</f>
        <v>0.36571344696918684</v>
      </c>
    </row>
    <row r="126" spans="1:29" ht="13.5" thickBot="1" x14ac:dyDescent="0.25">
      <c r="I126" s="183"/>
      <c r="K126" s="2"/>
      <c r="N126" s="181"/>
      <c r="P126" s="181"/>
      <c r="R126" s="181"/>
      <c r="T126" s="181"/>
      <c r="X126" s="181"/>
      <c r="Z126" s="181"/>
      <c r="AB126" s="181"/>
    </row>
    <row r="127" spans="1:29" ht="13.5" thickBot="1" x14ac:dyDescent="0.25">
      <c r="I127" s="185" t="s">
        <v>322</v>
      </c>
      <c r="K127" s="180" t="s">
        <v>329</v>
      </c>
      <c r="N127" s="181">
        <f>SUMIF(J4:J68,"SF",N4:N70)+SUMIF(J75:J90,"SF",N75:N90)</f>
        <v>3012</v>
      </c>
      <c r="O127" s="182">
        <f>N127/N131</f>
        <v>0.46629717930457931</v>
      </c>
      <c r="P127" s="181">
        <f>SUMIF(J4:J68,"SF",P4:P70)+SUMIF(J75:J90,"SF",P75:P90)</f>
        <v>9011.6999999999989</v>
      </c>
      <c r="Q127" s="182">
        <f>P127/P131</f>
        <v>0.49713141432306884</v>
      </c>
      <c r="R127" s="181">
        <f>SUMIF(J4:J68,"SF",R4:R70)+SUMIF(J75:J90,"SF",R75:R90)</f>
        <v>19047.5</v>
      </c>
      <c r="S127" s="182">
        <f>R127/R131</f>
        <v>0.58937743672256948</v>
      </c>
      <c r="T127" s="181">
        <f>SUMIF(J4:J68,"SF",T4:T70)+SUMIF(J75:J90,"SF",T75:T90)</f>
        <v>923.90000000000009</v>
      </c>
      <c r="U127" s="182">
        <f>T127/T131</f>
        <v>0.4620193028954343</v>
      </c>
      <c r="X127" s="181">
        <f>SUMIF(J4:J68,"SF",X4:X70)+SUMIF(J75:J90,"SF",X75:X90)</f>
        <v>2283.5</v>
      </c>
      <c r="Y127" s="182">
        <f>X127/X131</f>
        <v>0.42802249297094658</v>
      </c>
      <c r="Z127" s="181">
        <f>SUMIF(J4:J68,"SF",Z4:Z70)+SUMIF(J75:J90,"SF",Z75:Z90)</f>
        <v>4758.5</v>
      </c>
      <c r="AA127" s="182">
        <f>Z127/Z131</f>
        <v>0.47484807057109496</v>
      </c>
      <c r="AB127" s="181">
        <f>SUMIF(J4:J68,"SF",AB4:AB70)+SUMIF(J75:J90,"SF",AB75:AB90)</f>
        <v>39037.1</v>
      </c>
      <c r="AC127" s="182">
        <f>AB127/AB131</f>
        <v>0.52567714238775343</v>
      </c>
    </row>
    <row r="128" spans="1:29" x14ac:dyDescent="0.2">
      <c r="N128" s="181"/>
      <c r="P128" s="181"/>
      <c r="R128" s="181"/>
      <c r="T128" s="181"/>
      <c r="U128" s="182"/>
      <c r="X128" s="186"/>
      <c r="Z128" s="186"/>
    </row>
    <row r="129" spans="9:28" x14ac:dyDescent="0.2">
      <c r="N129" s="181"/>
      <c r="P129" s="181"/>
      <c r="R129" s="181"/>
      <c r="T129" s="186"/>
      <c r="X129" s="186"/>
      <c r="Z129" s="186"/>
    </row>
    <row r="130" spans="9:28" x14ac:dyDescent="0.2">
      <c r="N130" s="181"/>
      <c r="P130" s="181"/>
      <c r="R130" s="181"/>
      <c r="T130" s="186"/>
      <c r="X130" s="186"/>
      <c r="Z130" s="186"/>
    </row>
    <row r="131" spans="9:28" x14ac:dyDescent="0.2">
      <c r="I131" s="6" t="s">
        <v>330</v>
      </c>
      <c r="N131" s="181">
        <f>SUM(N123:N127)</f>
        <v>6459.4000000000005</v>
      </c>
      <c r="P131" s="181">
        <f>SUM(P123:P127)</f>
        <v>18127.400000000001</v>
      </c>
      <c r="R131" s="181">
        <f>SUM(R123:R127)</f>
        <v>32318</v>
      </c>
      <c r="T131" s="181">
        <f>SUM(T123:T127)</f>
        <v>1999.7000000000003</v>
      </c>
      <c r="X131" s="181">
        <f>SUM(X123:X127)</f>
        <v>5335</v>
      </c>
      <c r="Z131" s="181">
        <f>SUM(Z123:Z127)</f>
        <v>10021.1</v>
      </c>
      <c r="AB131" s="181">
        <f>SUM(AB123:AB127)</f>
        <v>74260.599999999991</v>
      </c>
    </row>
    <row r="132" spans="9:28" x14ac:dyDescent="0.2">
      <c r="X132" s="186"/>
      <c r="AB132" s="181"/>
    </row>
    <row r="133" spans="9:28" x14ac:dyDescent="0.2">
      <c r="I133" s="187" t="s">
        <v>331</v>
      </c>
    </row>
  </sheetData>
  <mergeCells count="172">
    <mergeCell ref="F88:H88"/>
    <mergeCell ref="D45:D46"/>
    <mergeCell ref="L75:L84"/>
    <mergeCell ref="O23:O31"/>
    <mergeCell ref="O33:O40"/>
    <mergeCell ref="P2:Q2"/>
    <mergeCell ref="R2:S2"/>
    <mergeCell ref="Q4:Q7"/>
    <mergeCell ref="S4:S7"/>
    <mergeCell ref="Q10:Q19"/>
    <mergeCell ref="S10:S19"/>
    <mergeCell ref="Q63:Q69"/>
    <mergeCell ref="S63:S69"/>
    <mergeCell ref="P73:Q73"/>
    <mergeCell ref="R73:S73"/>
    <mergeCell ref="S33:S40"/>
    <mergeCell ref="Q43:Q50"/>
    <mergeCell ref="S43:S50"/>
    <mergeCell ref="Q53:Q61"/>
    <mergeCell ref="S53:S61"/>
    <mergeCell ref="Q33:Q40"/>
    <mergeCell ref="Q75:Q85"/>
    <mergeCell ref="S75:S85"/>
    <mergeCell ref="Q87:Q90"/>
    <mergeCell ref="A1:C1"/>
    <mergeCell ref="A46:B47"/>
    <mergeCell ref="I75:I77"/>
    <mergeCell ref="L10:L11"/>
    <mergeCell ref="M10:M11"/>
    <mergeCell ref="I47:I48"/>
    <mergeCell ref="K47:K48"/>
    <mergeCell ref="L47:L48"/>
    <mergeCell ref="M47:M48"/>
    <mergeCell ref="A36:A37"/>
    <mergeCell ref="F76:H76"/>
    <mergeCell ref="D25:D26"/>
    <mergeCell ref="D32:D33"/>
    <mergeCell ref="N2:O2"/>
    <mergeCell ref="O4:O7"/>
    <mergeCell ref="O10:O19"/>
    <mergeCell ref="T2:U2"/>
    <mergeCell ref="U4:U7"/>
    <mergeCell ref="U10:U19"/>
    <mergeCell ref="D1:H1"/>
    <mergeCell ref="Q23:Q31"/>
    <mergeCell ref="S23:S31"/>
    <mergeCell ref="O43:O50"/>
    <mergeCell ref="O53:O61"/>
    <mergeCell ref="O63:O69"/>
    <mergeCell ref="O75:O85"/>
    <mergeCell ref="O87:O90"/>
    <mergeCell ref="N92:O92"/>
    <mergeCell ref="N73:O73"/>
    <mergeCell ref="V2:W2"/>
    <mergeCell ref="W4:W7"/>
    <mergeCell ref="P92:Q92"/>
    <mergeCell ref="R92:S92"/>
    <mergeCell ref="S87:S90"/>
    <mergeCell ref="Y10:Y19"/>
    <mergeCell ref="Y23:Y31"/>
    <mergeCell ref="Y33:Y40"/>
    <mergeCell ref="Y43:Y50"/>
    <mergeCell ref="Y53:Y61"/>
    <mergeCell ref="Y63:Y69"/>
    <mergeCell ref="U87:U90"/>
    <mergeCell ref="T92:U92"/>
    <mergeCell ref="W10:W19"/>
    <mergeCell ref="W23:W31"/>
    <mergeCell ref="W33:W40"/>
    <mergeCell ref="W43:W50"/>
    <mergeCell ref="W53:W61"/>
    <mergeCell ref="W63:W69"/>
    <mergeCell ref="W75:W85"/>
    <mergeCell ref="W87:W90"/>
    <mergeCell ref="U23:U31"/>
    <mergeCell ref="U33:U40"/>
    <mergeCell ref="U43:U50"/>
    <mergeCell ref="U53:U61"/>
    <mergeCell ref="U63:U69"/>
    <mergeCell ref="U75:U85"/>
    <mergeCell ref="T73:U73"/>
    <mergeCell ref="AB1:AC1"/>
    <mergeCell ref="N1:Y1"/>
    <mergeCell ref="N94:O95"/>
    <mergeCell ref="T94:U95"/>
    <mergeCell ref="V94:W95"/>
    <mergeCell ref="X94:Y95"/>
    <mergeCell ref="AB92:AC92"/>
    <mergeCell ref="AC63:AC69"/>
    <mergeCell ref="AC75:AC85"/>
    <mergeCell ref="AB73:AC73"/>
    <mergeCell ref="AC10:AC19"/>
    <mergeCell ref="AC4:AC7"/>
    <mergeCell ref="AB2:AC2"/>
    <mergeCell ref="Y87:Y90"/>
    <mergeCell ref="Y75:Y85"/>
    <mergeCell ref="AC53:AC61"/>
    <mergeCell ref="AC43:AC50"/>
    <mergeCell ref="AC33:AC40"/>
    <mergeCell ref="AC23:AC31"/>
    <mergeCell ref="Z73:AA73"/>
    <mergeCell ref="X92:Y92"/>
    <mergeCell ref="V92:W92"/>
    <mergeCell ref="X2:Y2"/>
    <mergeCell ref="Y4:Y7"/>
    <mergeCell ref="V73:W73"/>
    <mergeCell ref="X73:Y73"/>
    <mergeCell ref="V111:W111"/>
    <mergeCell ref="X111:Y111"/>
    <mergeCell ref="O100:O103"/>
    <mergeCell ref="U100:U103"/>
    <mergeCell ref="W100:W103"/>
    <mergeCell ref="Y100:Y103"/>
    <mergeCell ref="Q100:Q103"/>
    <mergeCell ref="S100:S103"/>
    <mergeCell ref="N111:O111"/>
    <mergeCell ref="T111:U111"/>
    <mergeCell ref="P111:Q111"/>
    <mergeCell ref="R111:S111"/>
    <mergeCell ref="N97:O97"/>
    <mergeCell ref="T97:U97"/>
    <mergeCell ref="V97:W97"/>
    <mergeCell ref="X97:Y97"/>
    <mergeCell ref="P97:Q97"/>
    <mergeCell ref="R97:S97"/>
    <mergeCell ref="P94:Q95"/>
    <mergeCell ref="R94:S95"/>
    <mergeCell ref="AB111:AC111"/>
    <mergeCell ref="AC100:AC103"/>
    <mergeCell ref="A113:H113"/>
    <mergeCell ref="I113:K113"/>
    <mergeCell ref="X112:Y112"/>
    <mergeCell ref="AB112:AC112"/>
    <mergeCell ref="N113:O113"/>
    <mergeCell ref="T113:U113"/>
    <mergeCell ref="P113:Q113"/>
    <mergeCell ref="R113:S113"/>
    <mergeCell ref="AB113:AC113"/>
    <mergeCell ref="A112:H112"/>
    <mergeCell ref="I112:K112"/>
    <mergeCell ref="N112:O112"/>
    <mergeCell ref="T112:U112"/>
    <mergeCell ref="P112:Q112"/>
    <mergeCell ref="V113:W113"/>
    <mergeCell ref="X113:Y113"/>
    <mergeCell ref="R112:S112"/>
    <mergeCell ref="V112:W112"/>
    <mergeCell ref="A111:H111"/>
    <mergeCell ref="I111:K111"/>
    <mergeCell ref="B101:D101"/>
    <mergeCell ref="AD94:AD95"/>
    <mergeCell ref="AE94:AE95"/>
    <mergeCell ref="AC87:AC90"/>
    <mergeCell ref="AA33:AA40"/>
    <mergeCell ref="AA43:AA50"/>
    <mergeCell ref="AA53:AA61"/>
    <mergeCell ref="AA63:AA69"/>
    <mergeCell ref="AB97:AC97"/>
    <mergeCell ref="AB94:AC95"/>
    <mergeCell ref="AA75:AA85"/>
    <mergeCell ref="Z2:AA2"/>
    <mergeCell ref="AA4:AA7"/>
    <mergeCell ref="AA10:AA19"/>
    <mergeCell ref="AA23:AA31"/>
    <mergeCell ref="Z113:AA113"/>
    <mergeCell ref="AA87:AA90"/>
    <mergeCell ref="Z92:AA92"/>
    <mergeCell ref="Z94:AA95"/>
    <mergeCell ref="Z97:AA97"/>
    <mergeCell ref="AA100:AA103"/>
    <mergeCell ref="Z111:AA111"/>
    <mergeCell ref="Z112:AA112"/>
  </mergeCells>
  <phoneticPr fontId="3" type="noConversion"/>
  <conditionalFormatting sqref="AE92 N113:AA113">
    <cfRule type="cellIs" dxfId="5" priority="1" stopIfTrue="1" operator="equal">
      <formula>"WRONG"</formula>
    </cfRule>
  </conditionalFormatting>
  <conditionalFormatting sqref="O100:O103">
    <cfRule type="cellIs" dxfId="4" priority="2" stopIfTrue="1" operator="equal">
      <formula>"WRONG"</formula>
    </cfRule>
  </conditionalFormatting>
  <printOptions horizontalCentered="1"/>
  <pageMargins left="0.25" right="0.25" top="0.75" bottom="0.75" header="0.3" footer="0.3"/>
  <pageSetup paperSize="8" scale="53" orientation="landscape" r:id="rId1"/>
  <headerFooter alignWithMargins="0">
    <oddHeader>&amp;R&amp;"Arial,Bold"Découpage de la surface de plancher nette en sous-surfaces
selon la DIN 277</oddHeader>
    <oddFooter>&amp;L&amp;D&amp;R&amp;A</oddFooter>
  </headerFooter>
  <rowBreaks count="1" manualBreakCount="1">
    <brk id="2" max="28" man="1"/>
  </rowBreaks>
  <ignoredErrors>
    <ignoredError sqref="R10" formula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135"/>
  <sheetViews>
    <sheetView showZeros="0" tabSelected="1" zoomScale="85" zoomScaleNormal="75" zoomScaleSheetLayoutView="115" workbookViewId="0">
      <pane xSplit="9" ySplit="3" topLeftCell="J4" activePane="bottomRight" state="frozenSplit"/>
      <selection activeCell="D1" sqref="D1:H1"/>
      <selection pane="topRight" activeCell="J1" sqref="J1"/>
      <selection pane="bottomLeft" activeCell="A4" sqref="A4"/>
      <selection pane="bottomRight" activeCell="P33" sqref="P33"/>
    </sheetView>
  </sheetViews>
  <sheetFormatPr defaultRowHeight="12.75" x14ac:dyDescent="0.2"/>
  <cols>
    <col min="1" max="1" width="4.7109375" style="2" customWidth="1"/>
    <col min="2" max="2" width="11.7109375" style="2" customWidth="1"/>
    <col min="3" max="3" width="3.28515625" style="2" customWidth="1"/>
    <col min="4" max="4" width="16.7109375" style="2" customWidth="1"/>
    <col min="5" max="5" width="3.85546875" style="2" customWidth="1"/>
    <col min="6" max="6" width="16.7109375" style="3" customWidth="1"/>
    <col min="7" max="7" width="3.42578125" style="4" customWidth="1"/>
    <col min="8" max="8" width="28.140625" style="5" customWidth="1"/>
    <col min="9" max="9" width="4" style="6" bestFit="1" customWidth="1"/>
    <col min="10" max="10" width="4" style="6" customWidth="1"/>
    <col min="11" max="11" width="39.7109375" style="7" customWidth="1"/>
    <col min="12" max="12" width="126.7109375" style="7" hidden="1" customWidth="1"/>
    <col min="13" max="13" width="100.28515625" style="7" hidden="1" customWidth="1"/>
    <col min="14" max="21" width="10.7109375" style="7" customWidth="1"/>
    <col min="22" max="22" width="10.85546875" style="7" customWidth="1"/>
    <col min="23" max="27" width="10.7109375" style="7" customWidth="1"/>
    <col min="28" max="16384" width="9.140625" style="2"/>
  </cols>
  <sheetData>
    <row r="1" spans="1:27" s="77" customFormat="1" ht="36.75" customHeight="1" thickBot="1" x14ac:dyDescent="0.25">
      <c r="A1" s="259" t="s">
        <v>133</v>
      </c>
      <c r="B1" s="260"/>
      <c r="C1" s="260"/>
      <c r="D1" s="259" t="s">
        <v>134</v>
      </c>
      <c r="E1" s="260"/>
      <c r="F1" s="260"/>
      <c r="G1" s="260"/>
      <c r="H1" s="261"/>
      <c r="I1" s="1" t="s">
        <v>95</v>
      </c>
      <c r="J1" s="173" t="s">
        <v>320</v>
      </c>
      <c r="K1" s="1" t="s">
        <v>94</v>
      </c>
      <c r="L1" s="1" t="s">
        <v>271</v>
      </c>
      <c r="M1" s="1" t="s">
        <v>272</v>
      </c>
      <c r="N1" s="259" t="s">
        <v>306</v>
      </c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305"/>
      <c r="Z1" s="226" t="s">
        <v>317</v>
      </c>
      <c r="AA1" s="227"/>
    </row>
    <row r="2" spans="1:27" ht="13.5" thickBot="1" x14ac:dyDescent="0.25">
      <c r="D2" s="2" t="s">
        <v>134</v>
      </c>
      <c r="N2" s="248" t="s">
        <v>307</v>
      </c>
      <c r="O2" s="249"/>
      <c r="P2" s="248" t="s">
        <v>308</v>
      </c>
      <c r="Q2" s="249"/>
      <c r="R2" s="248" t="s">
        <v>309</v>
      </c>
      <c r="S2" s="249"/>
      <c r="T2" s="248" t="s">
        <v>310</v>
      </c>
      <c r="U2" s="249"/>
      <c r="V2" s="248" t="s">
        <v>311</v>
      </c>
      <c r="W2" s="249"/>
      <c r="X2" s="248" t="s">
        <v>314</v>
      </c>
      <c r="Y2" s="249"/>
      <c r="Z2" s="228"/>
      <c r="AA2" s="229"/>
    </row>
    <row r="3" spans="1:27" ht="15" hidden="1" customHeight="1" x14ac:dyDescent="0.2">
      <c r="A3" s="8"/>
      <c r="B3" s="9"/>
      <c r="D3" s="10"/>
      <c r="F3" s="11"/>
      <c r="G3" s="12"/>
      <c r="H3" s="13"/>
      <c r="I3" s="14" t="s">
        <v>15</v>
      </c>
      <c r="J3" s="14"/>
      <c r="K3" s="15" t="s">
        <v>178</v>
      </c>
      <c r="L3" s="15" t="s">
        <v>252</v>
      </c>
      <c r="M3" s="15" t="s">
        <v>224</v>
      </c>
      <c r="Z3" s="137"/>
      <c r="AA3" s="138"/>
    </row>
    <row r="4" spans="1:27" ht="15" customHeight="1" thickBot="1" x14ac:dyDescent="0.25">
      <c r="A4" s="16"/>
      <c r="B4" s="17"/>
      <c r="D4" s="18"/>
      <c r="F4" s="19"/>
      <c r="H4" s="90" t="s">
        <v>137</v>
      </c>
      <c r="I4" s="14" t="s">
        <v>16</v>
      </c>
      <c r="J4" s="174" t="s">
        <v>321</v>
      </c>
      <c r="K4" s="15" t="s">
        <v>30</v>
      </c>
      <c r="L4" s="78" t="s">
        <v>188</v>
      </c>
      <c r="M4" s="15" t="s">
        <v>263</v>
      </c>
      <c r="N4" s="131">
        <f>'B68'!N4</f>
        <v>0</v>
      </c>
      <c r="O4" s="250">
        <f>SUM(N4:N7)</f>
        <v>0</v>
      </c>
      <c r="P4" s="131">
        <f>BvS!N4+BvS!P4+BvS!R4+BvS!T4</f>
        <v>35.799999999999997</v>
      </c>
      <c r="Q4" s="250">
        <f>SUM(P4:P7)</f>
        <v>45.199999999999996</v>
      </c>
      <c r="R4" s="131">
        <f>JDE!N4+JDE!P4+JDE!R4</f>
        <v>0</v>
      </c>
      <c r="S4" s="250">
        <f>SUM(R4:R7)</f>
        <v>0</v>
      </c>
      <c r="T4" s="131">
        <f>REM!N4</f>
        <v>0</v>
      </c>
      <c r="U4" s="250">
        <f>SUM(T4:T7)</f>
        <v>0</v>
      </c>
      <c r="V4" s="131">
        <f>'T74'!N4+'T74'!P4+'T74'!R4</f>
        <v>0</v>
      </c>
      <c r="W4" s="250">
        <f>SUM(V4:V7)</f>
        <v>0</v>
      </c>
      <c r="X4" s="131">
        <f>VMA!M4+VMA!O4</f>
        <v>0</v>
      </c>
      <c r="Y4" s="202">
        <f>SUM(X4:X7)</f>
        <v>0</v>
      </c>
      <c r="Z4" s="147">
        <f>N4+P4+R4+T4+V4+X4</f>
        <v>35.799999999999997</v>
      </c>
      <c r="AA4" s="230">
        <f>SUM(Z4:Z7)</f>
        <v>45.199999999999996</v>
      </c>
    </row>
    <row r="5" spans="1:27" ht="15" customHeight="1" thickBot="1" x14ac:dyDescent="0.25">
      <c r="A5" s="16"/>
      <c r="B5" s="17"/>
      <c r="D5" s="18"/>
      <c r="F5" s="19"/>
      <c r="H5" s="91"/>
      <c r="I5" s="14" t="s">
        <v>17</v>
      </c>
      <c r="J5" s="174" t="s">
        <v>321</v>
      </c>
      <c r="K5" s="15" t="s">
        <v>65</v>
      </c>
      <c r="L5" s="15" t="s">
        <v>189</v>
      </c>
      <c r="M5" s="15" t="s">
        <v>239</v>
      </c>
      <c r="N5" s="131">
        <f>'B68'!N5</f>
        <v>0</v>
      </c>
      <c r="O5" s="251"/>
      <c r="P5" s="131">
        <f>BvS!N5+BvS!P5+BvS!R5+BvS!T5</f>
        <v>0</v>
      </c>
      <c r="Q5" s="251"/>
      <c r="R5" s="131">
        <f>JDE!N5+JDE!P5+JDE!R5</f>
        <v>0</v>
      </c>
      <c r="S5" s="251"/>
      <c r="T5" s="131">
        <f>REM!N5</f>
        <v>0</v>
      </c>
      <c r="U5" s="251"/>
      <c r="V5" s="131">
        <f>'T74'!N5+'T74'!P5+'T74'!R5</f>
        <v>0</v>
      </c>
      <c r="W5" s="251"/>
      <c r="X5" s="131">
        <f>VMA!M5+VMA!O5</f>
        <v>0</v>
      </c>
      <c r="Y5" s="203"/>
      <c r="Z5" s="147">
        <f>N5+P5+R5+T5+V5+X5</f>
        <v>0</v>
      </c>
      <c r="AA5" s="231"/>
    </row>
    <row r="6" spans="1:27" ht="15" customHeight="1" thickBot="1" x14ac:dyDescent="0.25">
      <c r="A6" s="16"/>
      <c r="B6" s="17"/>
      <c r="D6" s="18"/>
      <c r="F6" s="19"/>
      <c r="H6" s="91" t="s">
        <v>274</v>
      </c>
      <c r="I6" s="14" t="s">
        <v>18</v>
      </c>
      <c r="J6" s="175" t="s">
        <v>322</v>
      </c>
      <c r="K6" s="15" t="s">
        <v>176</v>
      </c>
      <c r="L6" s="78" t="s">
        <v>179</v>
      </c>
      <c r="M6" s="15" t="s">
        <v>279</v>
      </c>
      <c r="N6" s="131">
        <f>'B68'!N6</f>
        <v>0</v>
      </c>
      <c r="O6" s="251"/>
      <c r="P6" s="131">
        <f>BvS!N6+BvS!P6+BvS!R6+BvS!T6</f>
        <v>0</v>
      </c>
      <c r="Q6" s="251"/>
      <c r="R6" s="131">
        <f>JDE!N6+JDE!P6+JDE!R6</f>
        <v>0</v>
      </c>
      <c r="S6" s="251"/>
      <c r="T6" s="131">
        <f>REM!N6</f>
        <v>0</v>
      </c>
      <c r="U6" s="251"/>
      <c r="V6" s="131">
        <f>'T74'!N6+'T74'!P6+'T74'!R6</f>
        <v>0</v>
      </c>
      <c r="W6" s="251"/>
      <c r="X6" s="131">
        <f>VMA!M6+VMA!O6</f>
        <v>0</v>
      </c>
      <c r="Y6" s="203"/>
      <c r="Z6" s="147">
        <f>N6+P6+R6+T6+V6+X6</f>
        <v>0</v>
      </c>
      <c r="AA6" s="231"/>
    </row>
    <row r="7" spans="1:27" ht="15" customHeight="1" thickBot="1" x14ac:dyDescent="0.25">
      <c r="A7" s="16"/>
      <c r="B7" s="17"/>
      <c r="D7" s="18"/>
      <c r="F7" s="19"/>
      <c r="H7" s="92"/>
      <c r="I7" s="14" t="s">
        <v>19</v>
      </c>
      <c r="J7" s="175" t="s">
        <v>322</v>
      </c>
      <c r="K7" s="15" t="s">
        <v>66</v>
      </c>
      <c r="L7" s="15" t="s">
        <v>180</v>
      </c>
      <c r="M7" s="15" t="s">
        <v>282</v>
      </c>
      <c r="N7" s="131">
        <f>'B68'!N7</f>
        <v>0</v>
      </c>
      <c r="O7" s="252"/>
      <c r="P7" s="131">
        <f>BvS!N7+BvS!P7+BvS!R7+BvS!T7</f>
        <v>9.4</v>
      </c>
      <c r="Q7" s="252"/>
      <c r="R7" s="131">
        <f>JDE!N7+JDE!P7+JDE!R7</f>
        <v>0</v>
      </c>
      <c r="S7" s="252"/>
      <c r="T7" s="131">
        <f>REM!N7</f>
        <v>0</v>
      </c>
      <c r="U7" s="252"/>
      <c r="V7" s="131">
        <f>'T74'!N7+'T74'!P7+'T74'!R7</f>
        <v>0</v>
      </c>
      <c r="W7" s="252"/>
      <c r="X7" s="133">
        <f>VMA!M7+VMA!O7</f>
        <v>0</v>
      </c>
      <c r="Y7" s="204"/>
      <c r="Z7" s="147">
        <f>N7+P7+R7+T7+V7+X7</f>
        <v>9.4</v>
      </c>
      <c r="AA7" s="232"/>
    </row>
    <row r="8" spans="1:27" ht="15" hidden="1" customHeight="1" x14ac:dyDescent="0.2">
      <c r="A8" s="16"/>
      <c r="B8" s="17"/>
      <c r="D8" s="18"/>
      <c r="F8" s="19"/>
      <c r="H8" s="20"/>
      <c r="I8" s="14" t="s">
        <v>27</v>
      </c>
      <c r="J8" s="14"/>
      <c r="K8" s="15" t="s">
        <v>67</v>
      </c>
      <c r="L8" s="15" t="s">
        <v>0</v>
      </c>
      <c r="M8" s="15"/>
      <c r="N8" s="132"/>
      <c r="O8" s="132"/>
      <c r="P8" s="132"/>
      <c r="Q8" s="163"/>
      <c r="R8" s="132"/>
      <c r="S8" s="163"/>
      <c r="T8" s="132"/>
      <c r="U8" s="163"/>
      <c r="V8" s="132"/>
      <c r="W8" s="163"/>
      <c r="X8" s="132"/>
      <c r="Y8" s="132"/>
      <c r="Z8" s="139" t="e">
        <f>N8+P8+R8+T8+#REF!+V8+#REF!+#REF!+#REF!+#REF!+#REF!+#REF!+#REF!</f>
        <v>#REF!</v>
      </c>
      <c r="AA8" s="140"/>
    </row>
    <row r="9" spans="1:27" ht="15" customHeight="1" thickBot="1" x14ac:dyDescent="0.25">
      <c r="A9" s="16"/>
      <c r="B9" s="17"/>
      <c r="D9" s="18"/>
      <c r="F9" s="19"/>
      <c r="I9" s="79"/>
      <c r="J9" s="79"/>
      <c r="N9" s="132"/>
      <c r="O9" s="132"/>
      <c r="P9" s="132"/>
      <c r="Q9" s="163"/>
      <c r="R9" s="132"/>
      <c r="S9" s="163"/>
      <c r="T9" s="132"/>
      <c r="U9" s="163"/>
      <c r="V9" s="132"/>
      <c r="W9" s="163"/>
      <c r="X9" s="132"/>
      <c r="Y9" s="132"/>
      <c r="Z9" s="139"/>
      <c r="AA9" s="140"/>
    </row>
    <row r="10" spans="1:27" ht="15" customHeight="1" thickBot="1" x14ac:dyDescent="0.25">
      <c r="A10" s="16"/>
      <c r="B10" s="17"/>
      <c r="D10" s="18"/>
      <c r="F10" s="19"/>
      <c r="H10" s="93" t="s">
        <v>138</v>
      </c>
      <c r="I10" s="87" t="s">
        <v>20</v>
      </c>
      <c r="J10" s="176" t="s">
        <v>323</v>
      </c>
      <c r="K10" s="85" t="s">
        <v>62</v>
      </c>
      <c r="L10" s="267" t="s">
        <v>181</v>
      </c>
      <c r="M10" s="256" t="s">
        <v>277</v>
      </c>
      <c r="N10" s="131">
        <f>'B68'!N10</f>
        <v>0</v>
      </c>
      <c r="O10" s="202">
        <f>SUM(N10:N19)</f>
        <v>17.2</v>
      </c>
      <c r="P10" s="131">
        <f>BvS!N10+BvS!P10+BvS!R10+BvS!T10</f>
        <v>25.5</v>
      </c>
      <c r="Q10" s="202">
        <f>SUM(P10:P19)</f>
        <v>32.799999999999997</v>
      </c>
      <c r="R10" s="131">
        <f>JDE!N10+JDE!P10+JDE!R10</f>
        <v>0</v>
      </c>
      <c r="S10" s="202">
        <f>SUM(R10:R19)</f>
        <v>23.2</v>
      </c>
      <c r="T10" s="131">
        <f>REM!N10</f>
        <v>0</v>
      </c>
      <c r="U10" s="202">
        <f>SUM(T10:T19)</f>
        <v>6.8</v>
      </c>
      <c r="V10" s="131">
        <f>'T74'!N10+'T74'!P10+'T74'!R10</f>
        <v>0</v>
      </c>
      <c r="W10" s="202">
        <f>SUM(V10:V19)</f>
        <v>0</v>
      </c>
      <c r="X10" s="133">
        <f>VMA!M10+VMA!O10</f>
        <v>0</v>
      </c>
      <c r="Y10" s="202">
        <f>SUM(X10:X19)</f>
        <v>0</v>
      </c>
      <c r="Z10" s="148">
        <f t="shared" ref="Z10:Z19" si="0">N10+P10+R10+T10+V10+X10</f>
        <v>25.5</v>
      </c>
      <c r="AA10" s="233">
        <f>SUM(Z10:Z19)</f>
        <v>80</v>
      </c>
    </row>
    <row r="11" spans="1:27" ht="15" hidden="1" customHeight="1" x14ac:dyDescent="0.2">
      <c r="A11" s="16"/>
      <c r="B11" s="17"/>
      <c r="D11" s="18"/>
      <c r="F11" s="19"/>
      <c r="H11" s="94"/>
      <c r="I11" s="88"/>
      <c r="J11" s="88"/>
      <c r="K11" s="86"/>
      <c r="L11" s="258"/>
      <c r="M11" s="272"/>
      <c r="N11" s="131">
        <f>'B68'!N11</f>
        <v>0</v>
      </c>
      <c r="O11" s="203"/>
      <c r="P11" s="131">
        <f>BvS!N11+BvS!P11+BvS!R11+BvS!T11</f>
        <v>0</v>
      </c>
      <c r="Q11" s="203"/>
      <c r="R11" s="131">
        <f>JDE!N11+JDE!P11+JDE!R11</f>
        <v>0</v>
      </c>
      <c r="S11" s="203"/>
      <c r="T11" s="131">
        <f>REM!N11</f>
        <v>0</v>
      </c>
      <c r="U11" s="203"/>
      <c r="V11" s="131">
        <f>'T74'!N11+'T74'!P11+'T74'!R11</f>
        <v>0</v>
      </c>
      <c r="W11" s="203"/>
      <c r="X11" s="133">
        <f>VMA!M11+VMA!O11</f>
        <v>0</v>
      </c>
      <c r="Y11" s="203"/>
      <c r="Z11" s="148">
        <f t="shared" si="0"/>
        <v>0</v>
      </c>
      <c r="AA11" s="234"/>
    </row>
    <row r="12" spans="1:27" ht="15" customHeight="1" thickBot="1" x14ac:dyDescent="0.25">
      <c r="A12" s="16"/>
      <c r="B12" s="17"/>
      <c r="D12" s="18"/>
      <c r="F12" s="19"/>
      <c r="H12" s="95" t="s">
        <v>136</v>
      </c>
      <c r="I12" s="14" t="s">
        <v>21</v>
      </c>
      <c r="J12" s="176" t="s">
        <v>323</v>
      </c>
      <c r="K12" s="15" t="s">
        <v>302</v>
      </c>
      <c r="L12" s="80" t="s">
        <v>253</v>
      </c>
      <c r="M12" s="15" t="s">
        <v>225</v>
      </c>
      <c r="N12" s="131">
        <f>'B68'!N12</f>
        <v>0</v>
      </c>
      <c r="O12" s="203"/>
      <c r="P12" s="131">
        <f>BvS!N12+BvS!P12+BvS!R12+BvS!T12</f>
        <v>0</v>
      </c>
      <c r="Q12" s="203"/>
      <c r="R12" s="131">
        <f>JDE!N12+JDE!P12+JDE!R12</f>
        <v>0</v>
      </c>
      <c r="S12" s="203"/>
      <c r="T12" s="131">
        <f>REM!N12</f>
        <v>0</v>
      </c>
      <c r="U12" s="203"/>
      <c r="V12" s="131">
        <f>'T74'!N12+'T74'!P12+'T74'!R12</f>
        <v>0</v>
      </c>
      <c r="W12" s="203"/>
      <c r="X12" s="133">
        <f>VMA!M12+VMA!O12</f>
        <v>0</v>
      </c>
      <c r="Y12" s="203"/>
      <c r="Z12" s="148">
        <f t="shared" si="0"/>
        <v>0</v>
      </c>
      <c r="AA12" s="234"/>
    </row>
    <row r="13" spans="1:27" ht="15" customHeight="1" thickBot="1" x14ac:dyDescent="0.25">
      <c r="A13" s="16"/>
      <c r="B13" s="17"/>
      <c r="D13" s="18"/>
      <c r="F13" s="19"/>
      <c r="H13" s="96"/>
      <c r="I13" s="89" t="s">
        <v>285</v>
      </c>
      <c r="J13" s="176" t="s">
        <v>323</v>
      </c>
      <c r="K13" s="15" t="s">
        <v>286</v>
      </c>
      <c r="L13" s="80" t="s">
        <v>182</v>
      </c>
      <c r="M13" s="15" t="s">
        <v>278</v>
      </c>
      <c r="N13" s="131">
        <f>'B68'!N13</f>
        <v>0</v>
      </c>
      <c r="O13" s="203"/>
      <c r="P13" s="131">
        <f>BvS!N13+BvS!P13+BvS!R13+BvS!T13</f>
        <v>0</v>
      </c>
      <c r="Q13" s="203"/>
      <c r="R13" s="131">
        <f>JDE!N13+JDE!P13+JDE!R13</f>
        <v>0</v>
      </c>
      <c r="S13" s="203"/>
      <c r="T13" s="131">
        <f>REM!N13</f>
        <v>0</v>
      </c>
      <c r="U13" s="203"/>
      <c r="V13" s="131">
        <f>'T74'!N13+'T74'!P13+'T74'!R13</f>
        <v>0</v>
      </c>
      <c r="W13" s="203"/>
      <c r="X13" s="133">
        <f>VMA!M13+VMA!O13</f>
        <v>0</v>
      </c>
      <c r="Y13" s="203"/>
      <c r="Z13" s="148">
        <f t="shared" si="0"/>
        <v>0</v>
      </c>
      <c r="AA13" s="234"/>
    </row>
    <row r="14" spans="1:27" ht="15" customHeight="1" thickBot="1" x14ac:dyDescent="0.25">
      <c r="A14" s="16"/>
      <c r="B14" s="17"/>
      <c r="D14" s="18"/>
      <c r="F14" s="19"/>
      <c r="H14" s="96"/>
      <c r="I14" s="89" t="s">
        <v>303</v>
      </c>
      <c r="J14" s="175" t="s">
        <v>322</v>
      </c>
      <c r="K14" s="15" t="s">
        <v>287</v>
      </c>
      <c r="L14" s="80"/>
      <c r="M14" s="15"/>
      <c r="N14" s="131">
        <f>'B68'!N14</f>
        <v>0</v>
      </c>
      <c r="O14" s="203"/>
      <c r="P14" s="131">
        <f>BvS!N14+BvS!P14+BvS!R14+BvS!T14</f>
        <v>0</v>
      </c>
      <c r="Q14" s="203"/>
      <c r="R14" s="131">
        <f>JDE!N14+JDE!P14+JDE!R14</f>
        <v>0</v>
      </c>
      <c r="S14" s="203"/>
      <c r="T14" s="131">
        <f>REM!N14</f>
        <v>0</v>
      </c>
      <c r="U14" s="203"/>
      <c r="V14" s="131">
        <f>'T74'!N14+'T74'!P14+'T74'!R14</f>
        <v>0</v>
      </c>
      <c r="W14" s="203"/>
      <c r="X14" s="133">
        <f>VMA!M14+VMA!O14</f>
        <v>0</v>
      </c>
      <c r="Y14" s="203"/>
      <c r="Z14" s="148">
        <f t="shared" si="0"/>
        <v>0</v>
      </c>
      <c r="AA14" s="234"/>
    </row>
    <row r="15" spans="1:27" ht="15" customHeight="1" thickBot="1" x14ac:dyDescent="0.25">
      <c r="A15" s="16"/>
      <c r="B15" s="17"/>
      <c r="D15" s="18"/>
      <c r="F15" s="19"/>
      <c r="H15" s="96"/>
      <c r="I15" s="14" t="s">
        <v>22</v>
      </c>
      <c r="J15" s="176" t="s">
        <v>323</v>
      </c>
      <c r="K15" s="15" t="s">
        <v>173</v>
      </c>
      <c r="L15" s="15" t="s">
        <v>63</v>
      </c>
      <c r="M15" s="15"/>
      <c r="N15" s="131">
        <f>'B68'!N15</f>
        <v>0</v>
      </c>
      <c r="O15" s="203"/>
      <c r="P15" s="131">
        <f>BvS!N15+BvS!P15+BvS!R15+BvS!T15</f>
        <v>0</v>
      </c>
      <c r="Q15" s="203"/>
      <c r="R15" s="131">
        <f>JDE!N15+JDE!P15+JDE!R15</f>
        <v>0</v>
      </c>
      <c r="S15" s="203"/>
      <c r="T15" s="131">
        <f>REM!N15</f>
        <v>0</v>
      </c>
      <c r="U15" s="203"/>
      <c r="V15" s="131">
        <f>'T74'!N15+'T74'!P15+'T74'!R15</f>
        <v>0</v>
      </c>
      <c r="W15" s="203"/>
      <c r="X15" s="133">
        <f>VMA!M15+VMA!O15</f>
        <v>0</v>
      </c>
      <c r="Y15" s="203"/>
      <c r="Z15" s="148">
        <f t="shared" si="0"/>
        <v>0</v>
      </c>
      <c r="AA15" s="234"/>
    </row>
    <row r="16" spans="1:27" ht="15" customHeight="1" thickBot="1" x14ac:dyDescent="0.25">
      <c r="A16" s="16"/>
      <c r="B16" s="17"/>
      <c r="D16" s="18"/>
      <c r="F16" s="19"/>
      <c r="H16" s="96"/>
      <c r="I16" s="14" t="s">
        <v>23</v>
      </c>
      <c r="J16" s="175" t="s">
        <v>322</v>
      </c>
      <c r="K16" s="15" t="s">
        <v>174</v>
      </c>
      <c r="L16" s="15" t="s">
        <v>246</v>
      </c>
      <c r="M16" s="15" t="s">
        <v>247</v>
      </c>
      <c r="N16" s="131">
        <f>'B68'!N16</f>
        <v>0</v>
      </c>
      <c r="O16" s="203"/>
      <c r="P16" s="131">
        <f>BvS!N16+BvS!P16+BvS!R16+BvS!T16</f>
        <v>0</v>
      </c>
      <c r="Q16" s="203"/>
      <c r="R16" s="131">
        <f>JDE!N16+JDE!P16+JDE!R16</f>
        <v>0</v>
      </c>
      <c r="S16" s="203"/>
      <c r="T16" s="131">
        <f>REM!N16</f>
        <v>0</v>
      </c>
      <c r="U16" s="203"/>
      <c r="V16" s="131">
        <f>'T74'!N16+'T74'!P16+'T74'!R16</f>
        <v>0</v>
      </c>
      <c r="W16" s="203"/>
      <c r="X16" s="133">
        <f>VMA!M16+VMA!O16</f>
        <v>0</v>
      </c>
      <c r="Y16" s="203"/>
      <c r="Z16" s="148">
        <f t="shared" si="0"/>
        <v>0</v>
      </c>
      <c r="AA16" s="234"/>
    </row>
    <row r="17" spans="1:27" ht="15" customHeight="1" thickBot="1" x14ac:dyDescent="0.25">
      <c r="A17" s="16"/>
      <c r="B17" s="17"/>
      <c r="D17" s="18"/>
      <c r="F17" s="19"/>
      <c r="H17" s="97" t="s">
        <v>61</v>
      </c>
      <c r="I17" s="14" t="s">
        <v>24</v>
      </c>
      <c r="J17" s="174" t="s">
        <v>321</v>
      </c>
      <c r="K17" s="15" t="s">
        <v>175</v>
      </c>
      <c r="L17" s="80" t="s">
        <v>187</v>
      </c>
      <c r="M17" s="15" t="s">
        <v>283</v>
      </c>
      <c r="N17" s="131">
        <f>'B68'!N17</f>
        <v>0</v>
      </c>
      <c r="O17" s="203"/>
      <c r="P17" s="131">
        <f>BvS!N17+BvS!P17+BvS!R17+BvS!T17</f>
        <v>0</v>
      </c>
      <c r="Q17" s="203"/>
      <c r="R17" s="131">
        <f>JDE!N17+JDE!P17+JDE!R17</f>
        <v>0</v>
      </c>
      <c r="S17" s="203"/>
      <c r="T17" s="131">
        <f>REM!N17</f>
        <v>0</v>
      </c>
      <c r="U17" s="203"/>
      <c r="V17" s="131">
        <f>'T74'!N17+'T74'!P17+'T74'!R17</f>
        <v>0</v>
      </c>
      <c r="W17" s="203"/>
      <c r="X17" s="133">
        <f>VMA!M17+VMA!O17</f>
        <v>0</v>
      </c>
      <c r="Y17" s="203"/>
      <c r="Z17" s="148">
        <f t="shared" si="0"/>
        <v>0</v>
      </c>
      <c r="AA17" s="234"/>
    </row>
    <row r="18" spans="1:27" ht="15" customHeight="1" thickBot="1" x14ac:dyDescent="0.25">
      <c r="A18" s="16"/>
      <c r="B18" s="17"/>
      <c r="D18" s="18"/>
      <c r="F18" s="19"/>
      <c r="H18" s="96"/>
      <c r="I18" s="14" t="s">
        <v>25</v>
      </c>
      <c r="J18" s="175" t="s">
        <v>322</v>
      </c>
      <c r="K18" s="15" t="s">
        <v>77</v>
      </c>
      <c r="L18" s="15" t="s">
        <v>177</v>
      </c>
      <c r="M18" s="15" t="s">
        <v>268</v>
      </c>
      <c r="N18" s="131">
        <f>'B68'!N18</f>
        <v>17.2</v>
      </c>
      <c r="O18" s="203"/>
      <c r="P18" s="131">
        <f>BvS!N18+BvS!P18+BvS!R18+BvS!T18</f>
        <v>7.3</v>
      </c>
      <c r="Q18" s="203"/>
      <c r="R18" s="131">
        <f>JDE!N18+JDE!P18+JDE!R18</f>
        <v>23.2</v>
      </c>
      <c r="S18" s="203"/>
      <c r="T18" s="131">
        <f>REM!N18</f>
        <v>6.8</v>
      </c>
      <c r="U18" s="203"/>
      <c r="V18" s="131">
        <f>'T74'!N18+'T74'!P18+'T74'!R18</f>
        <v>0</v>
      </c>
      <c r="W18" s="203"/>
      <c r="X18" s="133">
        <f>VMA!M18+VMA!O18</f>
        <v>0</v>
      </c>
      <c r="Y18" s="203"/>
      <c r="Z18" s="148">
        <f t="shared" si="0"/>
        <v>54.5</v>
      </c>
      <c r="AA18" s="234"/>
    </row>
    <row r="19" spans="1:27" ht="15" customHeight="1" thickBot="1" x14ac:dyDescent="0.25">
      <c r="A19" s="16"/>
      <c r="B19" s="17"/>
      <c r="D19" s="18"/>
      <c r="F19" s="19"/>
      <c r="H19" s="98"/>
      <c r="I19" s="14" t="s">
        <v>26</v>
      </c>
      <c r="J19" s="175" t="s">
        <v>322</v>
      </c>
      <c r="K19" s="15" t="s">
        <v>78</v>
      </c>
      <c r="L19" s="15" t="s">
        <v>183</v>
      </c>
      <c r="M19" s="15" t="s">
        <v>264</v>
      </c>
      <c r="N19" s="131">
        <f>'B68'!N19</f>
        <v>0</v>
      </c>
      <c r="O19" s="204"/>
      <c r="P19" s="131">
        <f>BvS!N19+BvS!P19+BvS!R19+BvS!T19</f>
        <v>0</v>
      </c>
      <c r="Q19" s="204"/>
      <c r="R19" s="131">
        <f>JDE!N19+JDE!P19+JDE!R19</f>
        <v>0</v>
      </c>
      <c r="S19" s="204"/>
      <c r="T19" s="131">
        <f>REM!N19</f>
        <v>0</v>
      </c>
      <c r="U19" s="204"/>
      <c r="V19" s="131">
        <f>'T74'!N19+'T74'!P19+'T74'!R19</f>
        <v>0</v>
      </c>
      <c r="W19" s="204"/>
      <c r="X19" s="133">
        <f>VMA!M19+VMA!O19</f>
        <v>0</v>
      </c>
      <c r="Y19" s="204"/>
      <c r="Z19" s="148">
        <f t="shared" si="0"/>
        <v>0</v>
      </c>
      <c r="AA19" s="235"/>
    </row>
    <row r="20" spans="1:27" ht="15" hidden="1" customHeight="1" x14ac:dyDescent="0.2">
      <c r="A20" s="16"/>
      <c r="B20" s="17"/>
      <c r="D20" s="18"/>
      <c r="F20" s="19"/>
      <c r="H20" s="20"/>
      <c r="I20" s="14" t="s">
        <v>61</v>
      </c>
      <c r="J20" s="14"/>
      <c r="K20" s="21" t="s">
        <v>61</v>
      </c>
      <c r="L20" s="15"/>
      <c r="M20" s="15"/>
      <c r="N20" s="134"/>
      <c r="O20" s="134"/>
      <c r="P20" s="134"/>
      <c r="Q20" s="164"/>
      <c r="R20" s="134"/>
      <c r="S20" s="164"/>
      <c r="T20" s="134"/>
      <c r="U20" s="164"/>
      <c r="V20" s="134"/>
      <c r="W20" s="164"/>
      <c r="X20" s="134"/>
      <c r="Y20" s="134"/>
      <c r="Z20" s="141" t="e">
        <f>N20+P20+R20+T20+#REF!+V20+#REF!+#REF!+#REF!+#REF!+#REF!+#REF!+#REF!</f>
        <v>#REF!</v>
      </c>
      <c r="AA20" s="142"/>
    </row>
    <row r="21" spans="1:27" ht="15" customHeight="1" thickBot="1" x14ac:dyDescent="0.25">
      <c r="A21" s="16"/>
      <c r="B21" s="17"/>
      <c r="D21" s="18"/>
      <c r="F21" s="19"/>
      <c r="I21" s="79"/>
      <c r="J21" s="79"/>
      <c r="N21" s="134"/>
      <c r="O21" s="134"/>
      <c r="P21" s="134"/>
      <c r="Q21" s="164"/>
      <c r="R21" s="134"/>
      <c r="S21" s="164"/>
      <c r="T21" s="134"/>
      <c r="U21" s="164"/>
      <c r="V21" s="134"/>
      <c r="W21" s="164"/>
      <c r="X21" s="134"/>
      <c r="Y21" s="134"/>
      <c r="Z21" s="141"/>
      <c r="AA21" s="142"/>
    </row>
    <row r="22" spans="1:27" ht="15" hidden="1" customHeight="1" x14ac:dyDescent="0.2">
      <c r="A22" s="16"/>
      <c r="B22" s="17"/>
      <c r="D22" s="18"/>
      <c r="F22" s="19"/>
      <c r="H22" s="13"/>
      <c r="I22" s="14" t="s">
        <v>31</v>
      </c>
      <c r="J22" s="14"/>
      <c r="K22" s="22" t="s">
        <v>185</v>
      </c>
      <c r="L22" s="80" t="s">
        <v>184</v>
      </c>
      <c r="M22" s="15"/>
      <c r="N22" s="134"/>
      <c r="O22" s="134"/>
      <c r="P22" s="134"/>
      <c r="Q22" s="164"/>
      <c r="R22" s="134"/>
      <c r="S22" s="164"/>
      <c r="T22" s="134"/>
      <c r="U22" s="164"/>
      <c r="V22" s="134"/>
      <c r="W22" s="164"/>
      <c r="X22" s="134"/>
      <c r="Y22" s="134"/>
      <c r="Z22" s="141" t="e">
        <f>N22+P22+R22+T22+#REF!+V22+#REF!+#REF!+#REF!+#REF!+#REF!+#REF!+#REF!</f>
        <v>#REF!</v>
      </c>
      <c r="AA22" s="142"/>
    </row>
    <row r="23" spans="1:27" ht="15" customHeight="1" thickBot="1" x14ac:dyDescent="0.25">
      <c r="A23" s="16"/>
      <c r="B23" s="17"/>
      <c r="D23" s="18"/>
      <c r="F23" s="19"/>
      <c r="H23" s="99" t="s">
        <v>139</v>
      </c>
      <c r="I23" s="14" t="s">
        <v>32</v>
      </c>
      <c r="J23" s="174" t="s">
        <v>321</v>
      </c>
      <c r="K23" s="22" t="s">
        <v>68</v>
      </c>
      <c r="L23" s="15" t="s">
        <v>126</v>
      </c>
      <c r="M23" s="121" t="s">
        <v>240</v>
      </c>
      <c r="N23" s="131">
        <f>'B68'!N23</f>
        <v>0</v>
      </c>
      <c r="O23" s="253">
        <f>SUM(N23:N31)</f>
        <v>0</v>
      </c>
      <c r="P23" s="131">
        <f>BvS!N23+BvS!P23+BvS!R23+BvS!T23</f>
        <v>64.5</v>
      </c>
      <c r="Q23" s="202">
        <f>SUM(P23:P31)</f>
        <v>64.5</v>
      </c>
      <c r="R23" s="131">
        <f>JDE!N23+JDE!P23+JDE!R23</f>
        <v>0</v>
      </c>
      <c r="S23" s="202">
        <f>SUM(R23:R31)</f>
        <v>0</v>
      </c>
      <c r="T23" s="131">
        <f>REM!N23</f>
        <v>0</v>
      </c>
      <c r="U23" s="202">
        <f>SUM(T23:T31)</f>
        <v>0</v>
      </c>
      <c r="V23" s="131">
        <f>'T74'!N23+'T74'!P23+'T74'!R23</f>
        <v>0</v>
      </c>
      <c r="W23" s="202">
        <f>SUM(V23:V31)</f>
        <v>0</v>
      </c>
      <c r="X23" s="133">
        <f>VMA!M23+VMA!O23</f>
        <v>0</v>
      </c>
      <c r="Y23" s="202">
        <f>SUM(X23:X31)</f>
        <v>0</v>
      </c>
      <c r="Z23" s="149">
        <f t="shared" ref="Z23:Z31" si="1">N23+P23+R23+T23+V23+X23</f>
        <v>64.5</v>
      </c>
      <c r="AA23" s="298">
        <f>SUM(Z23:Z31)</f>
        <v>64.5</v>
      </c>
    </row>
    <row r="24" spans="1:27" ht="15" hidden="1" customHeight="1" x14ac:dyDescent="0.2">
      <c r="A24" s="16"/>
      <c r="B24" s="17"/>
      <c r="D24" s="31" t="s">
        <v>157</v>
      </c>
      <c r="F24" s="19"/>
      <c r="H24" s="100"/>
      <c r="I24" s="14" t="s">
        <v>33</v>
      </c>
      <c r="J24" s="14"/>
      <c r="K24" s="22" t="s">
        <v>69</v>
      </c>
      <c r="L24" s="15" t="s">
        <v>108</v>
      </c>
      <c r="M24" s="121"/>
      <c r="N24" s="131">
        <f>'B68'!N24</f>
        <v>0</v>
      </c>
      <c r="O24" s="254"/>
      <c r="P24" s="131">
        <f>BvS!N24+BvS!P24+BvS!R24+BvS!T24</f>
        <v>0</v>
      </c>
      <c r="Q24" s="203"/>
      <c r="R24" s="131">
        <f>JDE!N24+JDE!P24+JDE!R24</f>
        <v>0</v>
      </c>
      <c r="S24" s="203"/>
      <c r="T24" s="131">
        <f>REM!N24</f>
        <v>0</v>
      </c>
      <c r="U24" s="203"/>
      <c r="V24" s="131">
        <f>'T74'!N24+'T74'!P24+'T74'!R24</f>
        <v>0</v>
      </c>
      <c r="W24" s="203"/>
      <c r="X24" s="133">
        <f>VMA!M24+VMA!O24</f>
        <v>0</v>
      </c>
      <c r="Y24" s="203"/>
      <c r="Z24" s="149">
        <f t="shared" si="1"/>
        <v>0</v>
      </c>
      <c r="AA24" s="299"/>
    </row>
    <row r="25" spans="1:27" ht="15" hidden="1" customHeight="1" x14ac:dyDescent="0.2">
      <c r="A25" s="16"/>
      <c r="B25" s="17"/>
      <c r="D25" s="246" t="s">
        <v>131</v>
      </c>
      <c r="F25" s="19"/>
      <c r="H25" s="100"/>
      <c r="I25" s="14" t="s">
        <v>34</v>
      </c>
      <c r="J25" s="14"/>
      <c r="K25" s="23" t="s">
        <v>88</v>
      </c>
      <c r="L25" s="15" t="s">
        <v>109</v>
      </c>
      <c r="M25" s="121"/>
      <c r="N25" s="131">
        <f>'B68'!N25</f>
        <v>0</v>
      </c>
      <c r="O25" s="254"/>
      <c r="P25" s="131">
        <f>BvS!N25+BvS!P25+BvS!R25+BvS!T25</f>
        <v>0</v>
      </c>
      <c r="Q25" s="203"/>
      <c r="R25" s="131">
        <f>JDE!N25+JDE!P25+JDE!R25</f>
        <v>0</v>
      </c>
      <c r="S25" s="203"/>
      <c r="T25" s="131">
        <f>REM!N25</f>
        <v>0</v>
      </c>
      <c r="U25" s="203"/>
      <c r="V25" s="131">
        <f>'T74'!N25+'T74'!P25+'T74'!R25</f>
        <v>0</v>
      </c>
      <c r="W25" s="203"/>
      <c r="X25" s="133">
        <f>VMA!M25+VMA!O25</f>
        <v>0</v>
      </c>
      <c r="Y25" s="203"/>
      <c r="Z25" s="149">
        <f t="shared" si="1"/>
        <v>0</v>
      </c>
      <c r="AA25" s="299"/>
    </row>
    <row r="26" spans="1:27" ht="15" hidden="1" customHeight="1" x14ac:dyDescent="0.2">
      <c r="A26" s="16"/>
      <c r="B26" s="17"/>
      <c r="D26" s="247"/>
      <c r="F26" s="19"/>
      <c r="H26" s="101"/>
      <c r="I26" s="14" t="s">
        <v>35</v>
      </c>
      <c r="J26" s="14"/>
      <c r="K26" s="22" t="s">
        <v>70</v>
      </c>
      <c r="L26" s="15" t="s">
        <v>110</v>
      </c>
      <c r="M26" s="121"/>
      <c r="N26" s="131">
        <f>'B68'!N26</f>
        <v>0</v>
      </c>
      <c r="O26" s="254"/>
      <c r="P26" s="131">
        <f>BvS!N26+BvS!P26+BvS!R26+BvS!T26</f>
        <v>0</v>
      </c>
      <c r="Q26" s="203"/>
      <c r="R26" s="131">
        <f>JDE!N26+JDE!P26+JDE!R26</f>
        <v>0</v>
      </c>
      <c r="S26" s="203"/>
      <c r="T26" s="131">
        <f>REM!N26</f>
        <v>0</v>
      </c>
      <c r="U26" s="203"/>
      <c r="V26" s="131">
        <f>'T74'!N26+'T74'!P26+'T74'!R26</f>
        <v>0</v>
      </c>
      <c r="W26" s="203"/>
      <c r="X26" s="133">
        <f>VMA!M26+VMA!O26</f>
        <v>0</v>
      </c>
      <c r="Y26" s="203"/>
      <c r="Z26" s="149">
        <f t="shared" si="1"/>
        <v>0</v>
      </c>
      <c r="AA26" s="299"/>
    </row>
    <row r="27" spans="1:27" ht="15" hidden="1" customHeight="1" x14ac:dyDescent="0.2">
      <c r="A27" s="16"/>
      <c r="B27" s="17"/>
      <c r="D27" s="18"/>
      <c r="F27" s="19"/>
      <c r="H27" s="101"/>
      <c r="I27" s="14" t="s">
        <v>36</v>
      </c>
      <c r="J27" s="14"/>
      <c r="K27" s="22" t="s">
        <v>71</v>
      </c>
      <c r="L27" s="15" t="s">
        <v>125</v>
      </c>
      <c r="M27" s="121"/>
      <c r="N27" s="131">
        <f>'B68'!N27</f>
        <v>0</v>
      </c>
      <c r="O27" s="254"/>
      <c r="P27" s="131">
        <f>BvS!N27+BvS!P27+BvS!R27+BvS!T27</f>
        <v>0</v>
      </c>
      <c r="Q27" s="203"/>
      <c r="R27" s="131">
        <f>JDE!N27+JDE!P27+JDE!R27</f>
        <v>0</v>
      </c>
      <c r="S27" s="203"/>
      <c r="T27" s="131">
        <f>REM!N27</f>
        <v>0</v>
      </c>
      <c r="U27" s="203"/>
      <c r="V27" s="131">
        <f>'T74'!N27+'T74'!P27+'T74'!R27</f>
        <v>0</v>
      </c>
      <c r="W27" s="203"/>
      <c r="X27" s="133">
        <f>VMA!M27+VMA!O27</f>
        <v>0</v>
      </c>
      <c r="Y27" s="203"/>
      <c r="Z27" s="149">
        <f t="shared" si="1"/>
        <v>0</v>
      </c>
      <c r="AA27" s="299"/>
    </row>
    <row r="28" spans="1:27" ht="15" hidden="1" customHeight="1" x14ac:dyDescent="0.2">
      <c r="A28" s="16"/>
      <c r="B28" s="17"/>
      <c r="D28" s="18"/>
      <c r="F28" s="19"/>
      <c r="H28" s="101"/>
      <c r="I28" s="14" t="s">
        <v>37</v>
      </c>
      <c r="J28" s="14"/>
      <c r="K28" s="22" t="s">
        <v>72</v>
      </c>
      <c r="L28" s="15" t="s">
        <v>111</v>
      </c>
      <c r="M28" s="121"/>
      <c r="N28" s="131">
        <f>'B68'!N28</f>
        <v>0</v>
      </c>
      <c r="O28" s="254"/>
      <c r="P28" s="131">
        <f>BvS!N28+BvS!P28+BvS!R28+BvS!T28</f>
        <v>0</v>
      </c>
      <c r="Q28" s="203"/>
      <c r="R28" s="131">
        <f>JDE!N28+JDE!P28+JDE!R28</f>
        <v>0</v>
      </c>
      <c r="S28" s="203"/>
      <c r="T28" s="131">
        <f>REM!N28</f>
        <v>0</v>
      </c>
      <c r="U28" s="203"/>
      <c r="V28" s="131">
        <f>'T74'!N28+'T74'!P28+'T74'!R28</f>
        <v>0</v>
      </c>
      <c r="W28" s="203"/>
      <c r="X28" s="133">
        <f>VMA!M28+VMA!O28</f>
        <v>0</v>
      </c>
      <c r="Y28" s="203"/>
      <c r="Z28" s="149">
        <f t="shared" si="1"/>
        <v>0</v>
      </c>
      <c r="AA28" s="299"/>
    </row>
    <row r="29" spans="1:27" ht="15" customHeight="1" thickBot="1" x14ac:dyDescent="0.25">
      <c r="A29" s="16"/>
      <c r="B29" s="17"/>
      <c r="D29" s="18"/>
      <c r="F29" s="19"/>
      <c r="H29" s="100" t="s">
        <v>288</v>
      </c>
      <c r="I29" s="14" t="s">
        <v>28</v>
      </c>
      <c r="J29" s="175" t="s">
        <v>322</v>
      </c>
      <c r="K29" s="22" t="s">
        <v>73</v>
      </c>
      <c r="L29" s="15" t="s">
        <v>186</v>
      </c>
      <c r="M29" s="121" t="s">
        <v>226</v>
      </c>
      <c r="N29" s="131">
        <f>'B68'!N29</f>
        <v>0</v>
      </c>
      <c r="O29" s="254"/>
      <c r="P29" s="131">
        <f>BvS!N29+BvS!P29+BvS!R29+BvS!T29</f>
        <v>0</v>
      </c>
      <c r="Q29" s="203"/>
      <c r="R29" s="131">
        <f>JDE!N29+JDE!P29+JDE!R29</f>
        <v>0</v>
      </c>
      <c r="S29" s="203"/>
      <c r="T29" s="131">
        <f>REM!N29</f>
        <v>0</v>
      </c>
      <c r="U29" s="203"/>
      <c r="V29" s="131">
        <f>'T74'!N29+'T74'!P29+'T74'!R29</f>
        <v>0</v>
      </c>
      <c r="W29" s="203"/>
      <c r="X29" s="133">
        <f>VMA!M29+VMA!O29</f>
        <v>0</v>
      </c>
      <c r="Y29" s="203"/>
      <c r="Z29" s="149">
        <f t="shared" si="1"/>
        <v>0</v>
      </c>
      <c r="AA29" s="299"/>
    </row>
    <row r="30" spans="1:27" ht="15" hidden="1" customHeight="1" x14ac:dyDescent="0.2">
      <c r="A30" s="16"/>
      <c r="B30" s="17"/>
      <c r="D30" s="18"/>
      <c r="F30" s="19"/>
      <c r="H30" s="102"/>
      <c r="I30" s="14" t="s">
        <v>29</v>
      </c>
      <c r="J30" s="14"/>
      <c r="K30" s="22" t="s">
        <v>163</v>
      </c>
      <c r="L30" s="15" t="s">
        <v>112</v>
      </c>
      <c r="M30" s="121"/>
      <c r="N30" s="131">
        <f>'B68'!N30</f>
        <v>0</v>
      </c>
      <c r="O30" s="254"/>
      <c r="P30" s="131">
        <f>BvS!N30+BvS!P30+BvS!R30+BvS!T30</f>
        <v>0</v>
      </c>
      <c r="Q30" s="203"/>
      <c r="R30" s="131">
        <f>JDE!N30+JDE!P30+JDE!R30</f>
        <v>0</v>
      </c>
      <c r="S30" s="203"/>
      <c r="T30" s="131">
        <f>REM!N30</f>
        <v>0</v>
      </c>
      <c r="U30" s="203"/>
      <c r="V30" s="131">
        <f>'T74'!N30+'T74'!P30+'T74'!R30</f>
        <v>0</v>
      </c>
      <c r="W30" s="203"/>
      <c r="X30" s="133">
        <f>VMA!M30+VMA!O30</f>
        <v>0</v>
      </c>
      <c r="Y30" s="203"/>
      <c r="Z30" s="149">
        <f t="shared" si="1"/>
        <v>0</v>
      </c>
      <c r="AA30" s="299"/>
    </row>
    <row r="31" spans="1:27" ht="15" customHeight="1" thickBot="1" x14ac:dyDescent="0.25">
      <c r="A31" s="16"/>
      <c r="B31" s="17"/>
      <c r="D31" s="31" t="s">
        <v>157</v>
      </c>
      <c r="F31" s="19"/>
      <c r="H31" s="103" t="s">
        <v>289</v>
      </c>
      <c r="I31" s="14"/>
      <c r="J31" s="175" t="s">
        <v>322</v>
      </c>
      <c r="K31" s="22"/>
      <c r="L31" s="76"/>
      <c r="M31" s="76"/>
      <c r="N31" s="131">
        <f>'B68'!N31</f>
        <v>0</v>
      </c>
      <c r="O31" s="255"/>
      <c r="P31" s="131">
        <f>BvS!N31+BvS!P31+BvS!R31+BvS!T31</f>
        <v>0</v>
      </c>
      <c r="Q31" s="204"/>
      <c r="R31" s="131">
        <f>JDE!N31+JDE!P31+JDE!R31</f>
        <v>0</v>
      </c>
      <c r="S31" s="204"/>
      <c r="T31" s="131">
        <f>REM!N31</f>
        <v>0</v>
      </c>
      <c r="U31" s="204"/>
      <c r="V31" s="131">
        <f>'T74'!N31+'T74'!P31+'T74'!R31</f>
        <v>0</v>
      </c>
      <c r="W31" s="204"/>
      <c r="X31" s="133">
        <f>VMA!M31+VMA!O31</f>
        <v>0</v>
      </c>
      <c r="Y31" s="204"/>
      <c r="Z31" s="149">
        <f t="shared" si="1"/>
        <v>0</v>
      </c>
      <c r="AA31" s="300"/>
    </row>
    <row r="32" spans="1:27" ht="15" customHeight="1" thickBot="1" x14ac:dyDescent="0.25">
      <c r="A32" s="16"/>
      <c r="B32" s="17"/>
      <c r="D32" s="246" t="s">
        <v>131</v>
      </c>
      <c r="F32" s="19"/>
      <c r="I32" s="79"/>
      <c r="J32" s="79"/>
      <c r="K32" s="24"/>
      <c r="N32" s="131">
        <f>'B68'!AJ32</f>
        <v>0</v>
      </c>
      <c r="O32" s="134"/>
      <c r="P32" s="134"/>
      <c r="Q32" s="164"/>
      <c r="R32" s="134"/>
      <c r="S32" s="164"/>
      <c r="T32" s="134"/>
      <c r="U32" s="164"/>
      <c r="V32" s="134"/>
      <c r="W32" s="164"/>
      <c r="X32" s="134"/>
      <c r="Y32" s="134"/>
      <c r="Z32" s="141"/>
      <c r="AA32" s="142"/>
    </row>
    <row r="33" spans="1:27" ht="15" customHeight="1" thickBot="1" x14ac:dyDescent="0.25">
      <c r="A33" s="16"/>
      <c r="B33" s="17"/>
      <c r="D33" s="247"/>
      <c r="F33" s="19"/>
      <c r="H33" s="104" t="s">
        <v>140</v>
      </c>
      <c r="I33" s="14" t="s">
        <v>38</v>
      </c>
      <c r="J33" s="175" t="s">
        <v>322</v>
      </c>
      <c r="K33" s="15" t="s">
        <v>79</v>
      </c>
      <c r="L33" s="15" t="s">
        <v>124</v>
      </c>
      <c r="M33" s="15" t="s">
        <v>265</v>
      </c>
      <c r="N33" s="131">
        <f>'B68'!N33</f>
        <v>78.099999999999994</v>
      </c>
      <c r="O33" s="202">
        <f>SUM(N33:N40)</f>
        <v>78.099999999999994</v>
      </c>
      <c r="P33" s="131">
        <f>BvS!N33+BvS!P33+BvS!R33+BvS!T33</f>
        <v>1246.3000000000002</v>
      </c>
      <c r="Q33" s="202">
        <f>SUM(P33:P40)</f>
        <v>1448.6000000000001</v>
      </c>
      <c r="R33" s="131">
        <f>JDE!N33+JDE!P33+JDE!R33</f>
        <v>1000.6999999999999</v>
      </c>
      <c r="S33" s="202">
        <f>SUM(R33:R40)</f>
        <v>1584.7999999999997</v>
      </c>
      <c r="T33" s="131">
        <f>REM!N33</f>
        <v>19</v>
      </c>
      <c r="U33" s="202">
        <f>SUM(T33:T40)</f>
        <v>19</v>
      </c>
      <c r="V33" s="131">
        <f>'T74'!N33+'T74'!P33+'T74'!R33</f>
        <v>259.3</v>
      </c>
      <c r="W33" s="202">
        <f>SUM(V33:V40)</f>
        <v>259.3</v>
      </c>
      <c r="X33" s="133">
        <f>VMA!M33+VMA!O33</f>
        <v>149</v>
      </c>
      <c r="Y33" s="202">
        <f>SUM(X33:X40)</f>
        <v>149</v>
      </c>
      <c r="Z33" s="161">
        <f t="shared" ref="Z33:Z40" si="2">N33+P33+R33+T33+V33+X33</f>
        <v>2752.4</v>
      </c>
      <c r="AA33" s="205">
        <f>SUM(Z33:Z40)</f>
        <v>3538.8</v>
      </c>
    </row>
    <row r="34" spans="1:27" ht="15" customHeight="1" thickBot="1" x14ac:dyDescent="0.25">
      <c r="A34" s="16"/>
      <c r="B34" s="17"/>
      <c r="D34" s="18"/>
      <c r="F34" s="26" t="s">
        <v>153</v>
      </c>
      <c r="H34" s="105" t="s">
        <v>1</v>
      </c>
      <c r="I34" s="14" t="s">
        <v>39</v>
      </c>
      <c r="J34" s="175" t="s">
        <v>322</v>
      </c>
      <c r="K34" s="15" t="s">
        <v>200</v>
      </c>
      <c r="L34" s="15" t="s">
        <v>190</v>
      </c>
      <c r="M34" s="15" t="s">
        <v>80</v>
      </c>
      <c r="N34" s="131">
        <f>'B68'!N34</f>
        <v>0</v>
      </c>
      <c r="O34" s="203"/>
      <c r="P34" s="131">
        <f>BvS!N34+BvS!P34+BvS!R34+BvS!T34</f>
        <v>202.3</v>
      </c>
      <c r="Q34" s="203"/>
      <c r="R34" s="131">
        <f>JDE!N34+JDE!P34+JDE!R34</f>
        <v>584.09999999999991</v>
      </c>
      <c r="S34" s="203"/>
      <c r="T34" s="131">
        <f>REM!N34</f>
        <v>0</v>
      </c>
      <c r="U34" s="203"/>
      <c r="V34" s="131">
        <f>'T74'!N34+'T74'!P34+'T74'!R34</f>
        <v>0</v>
      </c>
      <c r="W34" s="203"/>
      <c r="X34" s="133">
        <f>VMA!M34+VMA!O34</f>
        <v>0</v>
      </c>
      <c r="Y34" s="203"/>
      <c r="Z34" s="150">
        <f t="shared" si="2"/>
        <v>786.39999999999986</v>
      </c>
      <c r="AA34" s="206"/>
    </row>
    <row r="35" spans="1:27" ht="15" customHeight="1" thickBot="1" x14ac:dyDescent="0.25">
      <c r="A35" s="16"/>
      <c r="B35" s="17"/>
      <c r="D35" s="18"/>
      <c r="F35" s="28" t="s">
        <v>132</v>
      </c>
      <c r="H35" s="106"/>
      <c r="I35" s="14" t="s">
        <v>40</v>
      </c>
      <c r="J35" s="175" t="s">
        <v>322</v>
      </c>
      <c r="K35" s="25" t="s">
        <v>193</v>
      </c>
      <c r="L35" s="15" t="s">
        <v>82</v>
      </c>
      <c r="M35" s="15" t="s">
        <v>81</v>
      </c>
      <c r="N35" s="131">
        <f>'B68'!N35</f>
        <v>0</v>
      </c>
      <c r="O35" s="203"/>
      <c r="P35" s="131">
        <f>BvS!N35+BvS!P35+BvS!R35+BvS!T35</f>
        <v>0</v>
      </c>
      <c r="Q35" s="203"/>
      <c r="R35" s="131">
        <f>JDE!N35+JDE!P35+JDE!R35</f>
        <v>0</v>
      </c>
      <c r="S35" s="203"/>
      <c r="T35" s="131">
        <f>REM!N35</f>
        <v>0</v>
      </c>
      <c r="U35" s="203"/>
      <c r="V35" s="131">
        <f>'T74'!N35+'T74'!P35+'T74'!R35</f>
        <v>0</v>
      </c>
      <c r="W35" s="203"/>
      <c r="X35" s="133">
        <f>VMA!M35+VMA!O35</f>
        <v>0</v>
      </c>
      <c r="Y35" s="203"/>
      <c r="Z35" s="150">
        <f t="shared" si="2"/>
        <v>0</v>
      </c>
      <c r="AA35" s="206"/>
    </row>
    <row r="36" spans="1:27" ht="15" customHeight="1" thickBot="1" x14ac:dyDescent="0.25">
      <c r="A36" s="241" t="s">
        <v>61</v>
      </c>
      <c r="B36" s="17"/>
      <c r="D36" s="18"/>
      <c r="F36" s="19"/>
      <c r="H36" s="106"/>
      <c r="I36" s="14" t="s">
        <v>41</v>
      </c>
      <c r="J36" s="174" t="s">
        <v>321</v>
      </c>
      <c r="K36" s="25" t="s">
        <v>194</v>
      </c>
      <c r="L36" s="15" t="s">
        <v>254</v>
      </c>
      <c r="M36" s="15" t="s">
        <v>245</v>
      </c>
      <c r="N36" s="131">
        <f>'B68'!N36</f>
        <v>0</v>
      </c>
      <c r="O36" s="203"/>
      <c r="P36" s="131">
        <f>BvS!N36+BvS!P36+BvS!R36+BvS!T36</f>
        <v>0</v>
      </c>
      <c r="Q36" s="203"/>
      <c r="R36" s="131">
        <f>JDE!N36+JDE!P36+JDE!R36</f>
        <v>0</v>
      </c>
      <c r="S36" s="203"/>
      <c r="T36" s="131">
        <f>REM!N36</f>
        <v>0</v>
      </c>
      <c r="U36" s="203"/>
      <c r="V36" s="131">
        <f>'T74'!N36+'T74'!P36+'T74'!R36</f>
        <v>0</v>
      </c>
      <c r="W36" s="203"/>
      <c r="X36" s="133">
        <f>VMA!M36+VMA!O36</f>
        <v>0</v>
      </c>
      <c r="Y36" s="203"/>
      <c r="Z36" s="150">
        <f t="shared" si="2"/>
        <v>0</v>
      </c>
      <c r="AA36" s="206"/>
    </row>
    <row r="37" spans="1:27" ht="15" customHeight="1" thickBot="1" x14ac:dyDescent="0.25">
      <c r="A37" s="242"/>
      <c r="B37" s="27"/>
      <c r="D37" s="18"/>
      <c r="F37" s="19"/>
      <c r="H37" s="106"/>
      <c r="I37" s="14" t="s">
        <v>42</v>
      </c>
      <c r="J37" s="174" t="s">
        <v>321</v>
      </c>
      <c r="K37" s="15" t="s">
        <v>164</v>
      </c>
      <c r="L37" s="15" t="s">
        <v>255</v>
      </c>
      <c r="M37" s="15" t="s">
        <v>227</v>
      </c>
      <c r="N37" s="131">
        <f>'B68'!N37</f>
        <v>0</v>
      </c>
      <c r="O37" s="203"/>
      <c r="P37" s="131">
        <f>BvS!N37+BvS!P37+BvS!R37+BvS!T37</f>
        <v>0</v>
      </c>
      <c r="Q37" s="203"/>
      <c r="R37" s="131">
        <f>JDE!N37+JDE!P37+JDE!R37</f>
        <v>0</v>
      </c>
      <c r="S37" s="203"/>
      <c r="T37" s="131">
        <f>REM!N37</f>
        <v>0</v>
      </c>
      <c r="U37" s="203"/>
      <c r="V37" s="131">
        <f>'T74'!N37+'T74'!P37+'T74'!R37</f>
        <v>0</v>
      </c>
      <c r="W37" s="203"/>
      <c r="X37" s="133">
        <f>VMA!M37+VMA!O37</f>
        <v>0</v>
      </c>
      <c r="Y37" s="203"/>
      <c r="Z37" s="150">
        <f t="shared" si="2"/>
        <v>0</v>
      </c>
      <c r="AA37" s="206"/>
    </row>
    <row r="38" spans="1:27" ht="15" hidden="1" customHeight="1" x14ac:dyDescent="0.2">
      <c r="A38" s="16"/>
      <c r="B38" s="17"/>
      <c r="D38" s="18"/>
      <c r="F38" s="19"/>
      <c r="H38" s="106"/>
      <c r="I38" s="14" t="s">
        <v>43</v>
      </c>
      <c r="J38" s="14"/>
      <c r="K38" s="15" t="s">
        <v>165</v>
      </c>
      <c r="L38" s="29" t="s">
        <v>195</v>
      </c>
      <c r="M38" s="15" t="s">
        <v>61</v>
      </c>
      <c r="N38" s="131">
        <f>'B68'!N38</f>
        <v>0</v>
      </c>
      <c r="O38" s="203"/>
      <c r="P38" s="131">
        <f>BvS!N38+BvS!P38+BvS!R38+BvS!T38</f>
        <v>0</v>
      </c>
      <c r="Q38" s="203"/>
      <c r="R38" s="131">
        <f>JDE!N38+JDE!P38+JDE!R38</f>
        <v>0</v>
      </c>
      <c r="S38" s="203"/>
      <c r="T38" s="131">
        <f>REM!N38</f>
        <v>0</v>
      </c>
      <c r="U38" s="203"/>
      <c r="V38" s="131">
        <f>'T74'!N38+'T74'!P38+'T74'!R38</f>
        <v>0</v>
      </c>
      <c r="W38" s="203"/>
      <c r="X38" s="133">
        <f>VMA!M38+VMA!O38</f>
        <v>0</v>
      </c>
      <c r="Y38" s="203"/>
      <c r="Z38" s="150">
        <f t="shared" si="2"/>
        <v>0</v>
      </c>
      <c r="AA38" s="206"/>
    </row>
    <row r="39" spans="1:27" ht="15" customHeight="1" thickBot="1" x14ac:dyDescent="0.25">
      <c r="A39" s="16"/>
      <c r="B39" s="17"/>
      <c r="D39" s="18"/>
      <c r="F39" s="19"/>
      <c r="H39" s="106"/>
      <c r="I39" s="30" t="s">
        <v>61</v>
      </c>
      <c r="J39" s="30"/>
      <c r="K39" s="21" t="s">
        <v>61</v>
      </c>
      <c r="L39" s="29"/>
      <c r="M39" s="15"/>
      <c r="N39" s="131">
        <f>'B68'!N39</f>
        <v>0</v>
      </c>
      <c r="O39" s="203"/>
      <c r="P39" s="131">
        <f>BvS!N39+BvS!P39+BvS!R39+BvS!T39</f>
        <v>0</v>
      </c>
      <c r="Q39" s="203"/>
      <c r="R39" s="131">
        <f>JDE!N39+JDE!P39+JDE!R39</f>
        <v>0</v>
      </c>
      <c r="S39" s="203"/>
      <c r="T39" s="131">
        <f>REM!N39</f>
        <v>0</v>
      </c>
      <c r="U39" s="203"/>
      <c r="V39" s="131">
        <f>'T74'!N39+'T74'!P39+'T74'!R39</f>
        <v>0</v>
      </c>
      <c r="W39" s="203"/>
      <c r="X39" s="133">
        <f>VMA!M39+VMA!O39</f>
        <v>0</v>
      </c>
      <c r="Y39" s="203"/>
      <c r="Z39" s="150">
        <f t="shared" si="2"/>
        <v>0</v>
      </c>
      <c r="AA39" s="206"/>
    </row>
    <row r="40" spans="1:27" ht="15" customHeight="1" thickBot="1" x14ac:dyDescent="0.25">
      <c r="A40" s="16"/>
      <c r="B40" s="17"/>
      <c r="D40" s="18"/>
      <c r="F40" s="19"/>
      <c r="H40" s="107"/>
      <c r="I40" s="14" t="s">
        <v>191</v>
      </c>
      <c r="J40" s="175" t="s">
        <v>322</v>
      </c>
      <c r="K40" s="15" t="s">
        <v>192</v>
      </c>
      <c r="L40" s="15" t="s">
        <v>61</v>
      </c>
      <c r="M40" s="15"/>
      <c r="N40" s="131">
        <f>'B68'!N40</f>
        <v>0</v>
      </c>
      <c r="O40" s="204"/>
      <c r="P40" s="131">
        <f>BvS!N40+BvS!P40+BvS!R40+BvS!T40</f>
        <v>0</v>
      </c>
      <c r="Q40" s="204"/>
      <c r="R40" s="131">
        <f>JDE!N40+JDE!P40+JDE!R40</f>
        <v>0</v>
      </c>
      <c r="S40" s="204"/>
      <c r="T40" s="131">
        <f>REM!N40</f>
        <v>0</v>
      </c>
      <c r="U40" s="204"/>
      <c r="V40" s="131">
        <f>'T74'!N40+'T74'!P40+'T74'!R40</f>
        <v>0</v>
      </c>
      <c r="W40" s="204"/>
      <c r="X40" s="133">
        <f>VMA!M40+VMA!O40</f>
        <v>0</v>
      </c>
      <c r="Y40" s="204"/>
      <c r="Z40" s="150">
        <f t="shared" si="2"/>
        <v>0</v>
      </c>
      <c r="AA40" s="207"/>
    </row>
    <row r="41" spans="1:27" ht="15" customHeight="1" thickBot="1" x14ac:dyDescent="0.25">
      <c r="A41" s="16"/>
      <c r="B41" s="17"/>
      <c r="D41" s="18"/>
      <c r="F41" s="19"/>
      <c r="I41" s="79"/>
      <c r="J41" s="79"/>
      <c r="N41" s="134"/>
      <c r="O41" s="134"/>
      <c r="P41" s="134"/>
      <c r="Q41" s="164"/>
      <c r="R41" s="134"/>
      <c r="S41" s="164"/>
      <c r="T41" s="134"/>
      <c r="U41" s="164"/>
      <c r="V41" s="134"/>
      <c r="W41" s="164"/>
      <c r="X41" s="134"/>
      <c r="Y41" s="134"/>
      <c r="Z41" s="141"/>
      <c r="AA41" s="142"/>
    </row>
    <row r="42" spans="1:27" ht="15" hidden="1" customHeight="1" x14ac:dyDescent="0.2">
      <c r="A42" s="16"/>
      <c r="B42" s="17"/>
      <c r="D42" s="18"/>
      <c r="F42" s="19"/>
      <c r="H42" s="13"/>
      <c r="I42" s="14" t="s">
        <v>44</v>
      </c>
      <c r="J42" s="14"/>
      <c r="K42" s="15" t="s">
        <v>113</v>
      </c>
      <c r="L42" s="15" t="s">
        <v>256</v>
      </c>
      <c r="M42" s="15"/>
      <c r="N42" s="134"/>
      <c r="O42" s="134"/>
      <c r="P42" s="134"/>
      <c r="Q42" s="164"/>
      <c r="R42" s="134"/>
      <c r="S42" s="164"/>
      <c r="T42" s="134"/>
      <c r="U42" s="164"/>
      <c r="V42" s="134"/>
      <c r="W42" s="164"/>
      <c r="X42" s="134"/>
      <c r="Y42" s="134"/>
      <c r="Z42" s="141" t="e">
        <f>N42+P42+R42+T42+#REF!+V42+#REF!+#REF!+#REF!+#REF!+#REF!+#REF!+#REF!</f>
        <v>#REF!</v>
      </c>
      <c r="AA42" s="142"/>
    </row>
    <row r="43" spans="1:27" ht="15" customHeight="1" thickBot="1" x14ac:dyDescent="0.25">
      <c r="A43" s="16"/>
      <c r="B43" s="17"/>
      <c r="D43" s="18"/>
      <c r="F43" s="19"/>
      <c r="H43" s="108" t="s">
        <v>141</v>
      </c>
      <c r="I43" s="14" t="s">
        <v>45</v>
      </c>
      <c r="J43" s="176" t="s">
        <v>323</v>
      </c>
      <c r="K43" s="15" t="s">
        <v>114</v>
      </c>
      <c r="L43" s="15" t="s">
        <v>257</v>
      </c>
      <c r="M43" s="15" t="s">
        <v>91</v>
      </c>
      <c r="N43" s="131">
        <f>'B68'!N43</f>
        <v>0</v>
      </c>
      <c r="O43" s="202">
        <f>SUM(N43:N50)</f>
        <v>0</v>
      </c>
      <c r="P43" s="131">
        <f>BvS!N43+BvS!P43+BvS!R43+BvS!T43</f>
        <v>0</v>
      </c>
      <c r="Q43" s="202">
        <f>SUM(P43:P50)</f>
        <v>0</v>
      </c>
      <c r="R43" s="131">
        <f>JDE!N43+JDE!P43+JDE!R43</f>
        <v>0</v>
      </c>
      <c r="S43" s="202">
        <f>SUM(R43:R50)</f>
        <v>0</v>
      </c>
      <c r="T43" s="131">
        <f>REM!N43</f>
        <v>0</v>
      </c>
      <c r="U43" s="202">
        <f>SUM(T43:T50)</f>
        <v>119.4</v>
      </c>
      <c r="V43" s="131">
        <f>'T74'!N43+'T74'!P43+'T74'!R43</f>
        <v>0</v>
      </c>
      <c r="W43" s="202">
        <f>SUM(V43:V50)</f>
        <v>0</v>
      </c>
      <c r="X43" s="133">
        <f>VMA!M43+VMA!O43</f>
        <v>0</v>
      </c>
      <c r="Y43" s="253">
        <f>SUM(X43:X50)</f>
        <v>0</v>
      </c>
      <c r="Z43" s="151">
        <f t="shared" ref="Z43:Z50" si="3">N43+P43+R43+T43+V43+X43</f>
        <v>0</v>
      </c>
      <c r="AA43" s="208">
        <f>SUM(Z43:Z50)</f>
        <v>119.4</v>
      </c>
    </row>
    <row r="44" spans="1:27" ht="15" hidden="1" customHeight="1" x14ac:dyDescent="0.2">
      <c r="A44" s="16"/>
      <c r="B44" s="17"/>
      <c r="D44" s="31"/>
      <c r="F44" s="19"/>
      <c r="H44" s="109"/>
      <c r="I44" s="14" t="s">
        <v>46</v>
      </c>
      <c r="J44" s="14"/>
      <c r="K44" s="15" t="s">
        <v>115</v>
      </c>
      <c r="L44" s="15" t="s">
        <v>116</v>
      </c>
      <c r="M44" s="15" t="s">
        <v>92</v>
      </c>
      <c r="N44" s="131">
        <f>'B68'!N44</f>
        <v>0</v>
      </c>
      <c r="O44" s="203"/>
      <c r="P44" s="131">
        <f>BvS!N44+BvS!P44+BvS!R44+BvS!T44</f>
        <v>0</v>
      </c>
      <c r="Q44" s="203"/>
      <c r="R44" s="131">
        <f>JDE!N44+JDE!P44+JDE!R44</f>
        <v>0</v>
      </c>
      <c r="S44" s="203"/>
      <c r="T44" s="131">
        <f>REM!N44</f>
        <v>0</v>
      </c>
      <c r="U44" s="203"/>
      <c r="V44" s="131">
        <f>'T74'!N44+'T74'!P44+'T74'!R44</f>
        <v>0</v>
      </c>
      <c r="W44" s="203"/>
      <c r="X44" s="133">
        <f>VMA!M44+VMA!O44</f>
        <v>0</v>
      </c>
      <c r="Y44" s="254"/>
      <c r="Z44" s="152">
        <f t="shared" si="3"/>
        <v>0</v>
      </c>
      <c r="AA44" s="209"/>
    </row>
    <row r="45" spans="1:27" ht="15" customHeight="1" thickBot="1" x14ac:dyDescent="0.25">
      <c r="A45" s="123" t="s">
        <v>156</v>
      </c>
      <c r="B45" s="124"/>
      <c r="D45" s="246"/>
      <c r="F45" s="19"/>
      <c r="H45" s="109" t="s">
        <v>2</v>
      </c>
      <c r="I45" s="14" t="s">
        <v>47</v>
      </c>
      <c r="J45" s="174" t="s">
        <v>321</v>
      </c>
      <c r="K45" s="15" t="s">
        <v>196</v>
      </c>
      <c r="L45" s="15" t="s">
        <v>223</v>
      </c>
      <c r="M45" s="15" t="s">
        <v>266</v>
      </c>
      <c r="N45" s="131">
        <f>'B68'!N45</f>
        <v>0</v>
      </c>
      <c r="O45" s="203"/>
      <c r="P45" s="131">
        <f>BvS!N45+BvS!P45+BvS!R45+BvS!T45</f>
        <v>0</v>
      </c>
      <c r="Q45" s="203"/>
      <c r="R45" s="131">
        <f>JDE!N45+JDE!P45+JDE!R45</f>
        <v>0</v>
      </c>
      <c r="S45" s="203"/>
      <c r="T45" s="131">
        <f>REM!N45</f>
        <v>0</v>
      </c>
      <c r="U45" s="203"/>
      <c r="V45" s="131">
        <f>'T74'!N45+'T74'!P45+'T74'!R45</f>
        <v>0</v>
      </c>
      <c r="W45" s="203"/>
      <c r="X45" s="133">
        <f>VMA!M45+VMA!O45</f>
        <v>0</v>
      </c>
      <c r="Y45" s="254"/>
      <c r="Z45" s="152">
        <f t="shared" si="3"/>
        <v>0</v>
      </c>
      <c r="AA45" s="209"/>
    </row>
    <row r="46" spans="1:27" ht="15" customHeight="1" thickBot="1" x14ac:dyDescent="0.25">
      <c r="A46" s="241" t="s">
        <v>135</v>
      </c>
      <c r="B46" s="262"/>
      <c r="D46" s="247"/>
      <c r="F46" s="19"/>
      <c r="H46" s="110" t="s">
        <v>280</v>
      </c>
      <c r="I46" s="14" t="s">
        <v>48</v>
      </c>
      <c r="J46" s="174" t="s">
        <v>321</v>
      </c>
      <c r="K46" s="15" t="s">
        <v>197</v>
      </c>
      <c r="L46" s="15" t="s">
        <v>123</v>
      </c>
      <c r="M46" s="15" t="s">
        <v>228</v>
      </c>
      <c r="N46" s="131">
        <f>'B68'!N46</f>
        <v>0</v>
      </c>
      <c r="O46" s="203"/>
      <c r="P46" s="131">
        <f>BvS!N46+BvS!P46+BvS!R46+BvS!T46</f>
        <v>0</v>
      </c>
      <c r="Q46" s="203"/>
      <c r="R46" s="131">
        <f>JDE!N46+JDE!P46+JDE!R46</f>
        <v>0</v>
      </c>
      <c r="S46" s="203"/>
      <c r="T46" s="131">
        <f>REM!N46</f>
        <v>119.4</v>
      </c>
      <c r="U46" s="203"/>
      <c r="V46" s="131">
        <f>'T74'!N46+'T74'!P46+'T74'!R46</f>
        <v>0</v>
      </c>
      <c r="W46" s="203"/>
      <c r="X46" s="133">
        <f>VMA!M46+VMA!O46</f>
        <v>0</v>
      </c>
      <c r="Y46" s="254"/>
      <c r="Z46" s="151">
        <f t="shared" si="3"/>
        <v>119.4</v>
      </c>
      <c r="AA46" s="209"/>
    </row>
    <row r="47" spans="1:27" ht="15" customHeight="1" thickBot="1" x14ac:dyDescent="0.25">
      <c r="A47" s="263"/>
      <c r="B47" s="262"/>
      <c r="D47" s="32"/>
      <c r="F47" s="19"/>
      <c r="H47" s="111"/>
      <c r="I47" s="264" t="s">
        <v>49</v>
      </c>
      <c r="J47" s="174" t="s">
        <v>321</v>
      </c>
      <c r="K47" s="269" t="s">
        <v>290</v>
      </c>
      <c r="L47" s="256" t="s">
        <v>198</v>
      </c>
      <c r="M47" s="256" t="s">
        <v>281</v>
      </c>
      <c r="N47" s="131">
        <f>'B68'!N47</f>
        <v>0</v>
      </c>
      <c r="O47" s="203"/>
      <c r="P47" s="131">
        <f>BvS!N47+BvS!P47+BvS!R47+BvS!T47</f>
        <v>0</v>
      </c>
      <c r="Q47" s="203"/>
      <c r="R47" s="131">
        <f>JDE!N47+JDE!P47+JDE!R47</f>
        <v>0</v>
      </c>
      <c r="S47" s="203"/>
      <c r="T47" s="131">
        <f>REM!N47</f>
        <v>0</v>
      </c>
      <c r="U47" s="203"/>
      <c r="V47" s="131">
        <f>'T74'!N47+'T74'!P47+'T74'!R47</f>
        <v>0</v>
      </c>
      <c r="W47" s="203"/>
      <c r="X47" s="133">
        <f>VMA!M47+VMA!O47</f>
        <v>0</v>
      </c>
      <c r="Y47" s="254"/>
      <c r="Z47" s="152">
        <f t="shared" si="3"/>
        <v>0</v>
      </c>
      <c r="AA47" s="209"/>
    </row>
    <row r="48" spans="1:27" ht="15" hidden="1" customHeight="1" x14ac:dyDescent="0.2">
      <c r="A48" s="84"/>
      <c r="B48" s="83"/>
      <c r="D48" s="32"/>
      <c r="F48" s="19"/>
      <c r="H48" s="111"/>
      <c r="I48" s="268"/>
      <c r="J48" s="171"/>
      <c r="K48" s="270"/>
      <c r="L48" s="270"/>
      <c r="M48" s="272"/>
      <c r="N48" s="131">
        <f>'B68'!N48</f>
        <v>0</v>
      </c>
      <c r="O48" s="203"/>
      <c r="P48" s="131">
        <f>BvS!N48+BvS!P48+BvS!R48+BvS!T48</f>
        <v>0</v>
      </c>
      <c r="Q48" s="203"/>
      <c r="R48" s="131">
        <f>JDE!N48+JDE!P48+JDE!R48</f>
        <v>0</v>
      </c>
      <c r="S48" s="203"/>
      <c r="T48" s="131">
        <f>REM!N48</f>
        <v>0</v>
      </c>
      <c r="U48" s="203"/>
      <c r="V48" s="131">
        <f>'T74'!N48+'T74'!P48+'T74'!R48</f>
        <v>0</v>
      </c>
      <c r="W48" s="203"/>
      <c r="X48" s="133">
        <f>VMA!M48+VMA!O48</f>
        <v>0</v>
      </c>
      <c r="Y48" s="254"/>
      <c r="Z48" s="152">
        <f t="shared" si="3"/>
        <v>0</v>
      </c>
      <c r="AA48" s="209"/>
    </row>
    <row r="49" spans="1:27" ht="15" hidden="1" customHeight="1" x14ac:dyDescent="0.2">
      <c r="A49" s="16"/>
      <c r="B49" s="17"/>
      <c r="D49" s="18"/>
      <c r="F49" s="19"/>
      <c r="H49" s="111"/>
      <c r="I49" s="14" t="s">
        <v>50</v>
      </c>
      <c r="J49" s="14"/>
      <c r="K49" s="15" t="s">
        <v>83</v>
      </c>
      <c r="L49" s="15" t="s">
        <v>87</v>
      </c>
      <c r="M49" s="15" t="s">
        <v>229</v>
      </c>
      <c r="N49" s="131">
        <f>'B68'!N49</f>
        <v>0</v>
      </c>
      <c r="O49" s="203"/>
      <c r="P49" s="131">
        <f>BvS!N49+BvS!P49+BvS!R49+BvS!T49</f>
        <v>0</v>
      </c>
      <c r="Q49" s="203"/>
      <c r="R49" s="131">
        <f>JDE!N49+JDE!P49+JDE!R49</f>
        <v>0</v>
      </c>
      <c r="S49" s="203"/>
      <c r="T49" s="131">
        <f>REM!N49</f>
        <v>0</v>
      </c>
      <c r="U49" s="203"/>
      <c r="V49" s="131">
        <f>'T74'!N49+'T74'!P49+'T74'!R49</f>
        <v>0</v>
      </c>
      <c r="W49" s="203"/>
      <c r="X49" s="133">
        <f>VMA!M49+VMA!O49</f>
        <v>0</v>
      </c>
      <c r="Y49" s="254"/>
      <c r="Z49" s="152">
        <f t="shared" si="3"/>
        <v>0</v>
      </c>
      <c r="AA49" s="209"/>
    </row>
    <row r="50" spans="1:27" ht="15" customHeight="1" thickBot="1" x14ac:dyDescent="0.25">
      <c r="A50" s="16"/>
      <c r="B50" s="17"/>
      <c r="D50" s="18"/>
      <c r="F50" s="19"/>
      <c r="H50" s="112"/>
      <c r="I50" s="14" t="s">
        <v>51</v>
      </c>
      <c r="J50" s="174" t="s">
        <v>321</v>
      </c>
      <c r="K50" s="15" t="s">
        <v>199</v>
      </c>
      <c r="L50" s="15" t="s">
        <v>86</v>
      </c>
      <c r="M50" s="15" t="s">
        <v>267</v>
      </c>
      <c r="N50" s="131">
        <f>'B68'!N50</f>
        <v>0</v>
      </c>
      <c r="O50" s="204"/>
      <c r="P50" s="131">
        <f>BvS!N50+BvS!P50+BvS!R50+BvS!T50</f>
        <v>0</v>
      </c>
      <c r="Q50" s="204"/>
      <c r="R50" s="131">
        <f>JDE!N50+JDE!P50+JDE!R50</f>
        <v>0</v>
      </c>
      <c r="S50" s="204"/>
      <c r="T50" s="131">
        <f>REM!N50</f>
        <v>0</v>
      </c>
      <c r="U50" s="204"/>
      <c r="V50" s="131">
        <f>'T74'!N50+'T74'!P50+'T74'!R50</f>
        <v>0</v>
      </c>
      <c r="W50" s="204"/>
      <c r="X50" s="133">
        <f>VMA!M50+VMA!O50</f>
        <v>0</v>
      </c>
      <c r="Y50" s="255"/>
      <c r="Z50" s="152">
        <f t="shared" si="3"/>
        <v>0</v>
      </c>
      <c r="AA50" s="210"/>
    </row>
    <row r="51" spans="1:27" ht="15" hidden="1" customHeight="1" x14ac:dyDescent="0.2">
      <c r="A51" s="16"/>
      <c r="B51" s="17"/>
      <c r="D51" s="18"/>
      <c r="F51" s="19"/>
      <c r="H51" s="20"/>
      <c r="I51" s="14" t="s">
        <v>64</v>
      </c>
      <c r="J51" s="14"/>
      <c r="K51" s="15" t="s">
        <v>84</v>
      </c>
      <c r="L51" s="29" t="s">
        <v>122</v>
      </c>
      <c r="M51" s="15"/>
      <c r="N51" s="134"/>
      <c r="O51" s="134"/>
      <c r="P51" s="134"/>
      <c r="Q51" s="164"/>
      <c r="R51" s="134"/>
      <c r="S51" s="164"/>
      <c r="T51" s="134"/>
      <c r="U51" s="164"/>
      <c r="V51" s="134"/>
      <c r="W51" s="164"/>
      <c r="X51" s="134"/>
      <c r="Y51" s="134"/>
      <c r="Z51" s="141" t="e">
        <f>N51+P51+R51+T51+#REF!+V51+#REF!+#REF!+#REF!+#REF!+#REF!+#REF!+#REF!</f>
        <v>#REF!</v>
      </c>
      <c r="AA51" s="142"/>
    </row>
    <row r="52" spans="1:27" ht="15" customHeight="1" thickBot="1" x14ac:dyDescent="0.25">
      <c r="A52" s="16"/>
      <c r="B52" s="17"/>
      <c r="D52" s="18"/>
      <c r="F52" s="19"/>
      <c r="I52" s="79"/>
      <c r="J52" s="79"/>
      <c r="N52" s="134"/>
      <c r="O52" s="134"/>
      <c r="P52" s="134"/>
      <c r="Q52" s="164"/>
      <c r="R52" s="134"/>
      <c r="S52" s="164"/>
      <c r="T52" s="134"/>
      <c r="U52" s="164"/>
      <c r="V52" s="134"/>
      <c r="W52" s="164"/>
      <c r="X52" s="134"/>
      <c r="Y52" s="134"/>
      <c r="Z52" s="141"/>
      <c r="AA52" s="142"/>
    </row>
    <row r="53" spans="1:27" ht="15" customHeight="1" thickBot="1" x14ac:dyDescent="0.25">
      <c r="A53" s="16"/>
      <c r="B53" s="17"/>
      <c r="D53" s="18"/>
      <c r="F53" s="19"/>
      <c r="H53" s="113" t="s">
        <v>142</v>
      </c>
      <c r="I53" s="14" t="s">
        <v>52</v>
      </c>
      <c r="J53" s="175" t="s">
        <v>322</v>
      </c>
      <c r="K53" s="15" t="s">
        <v>117</v>
      </c>
      <c r="L53" s="15" t="s">
        <v>121</v>
      </c>
      <c r="M53" s="15" t="s">
        <v>251</v>
      </c>
      <c r="N53" s="131">
        <f>'B68'!N53</f>
        <v>0</v>
      </c>
      <c r="O53" s="253">
        <f>SUM(N53:N61)</f>
        <v>0</v>
      </c>
      <c r="P53" s="131">
        <f>BvS!N53+BvS!P53+BvS!R53+BvS!T53</f>
        <v>0</v>
      </c>
      <c r="Q53" s="202">
        <f>SUM(P53:P61)</f>
        <v>0</v>
      </c>
      <c r="R53" s="131">
        <f>JDE!N53+JDE!P53+JDE!R53</f>
        <v>0</v>
      </c>
      <c r="S53" s="202">
        <f>SUM(R53:R61)</f>
        <v>0</v>
      </c>
      <c r="T53" s="131">
        <f>REM!N53</f>
        <v>0</v>
      </c>
      <c r="U53" s="202">
        <f>SUM(T53:T61)</f>
        <v>0</v>
      </c>
      <c r="V53" s="131">
        <f>'T74'!N53+'T74'!P53+'T74'!R53</f>
        <v>0</v>
      </c>
      <c r="W53" s="202">
        <f>SUM(V53:V61)</f>
        <v>0</v>
      </c>
      <c r="X53" s="133">
        <f>VMA!M53+VMA!O53</f>
        <v>0</v>
      </c>
      <c r="Y53" s="253"/>
      <c r="Z53" s="153">
        <f t="shared" ref="Z53:Z61" si="4">N53+P53+R53+T53+V53+X53</f>
        <v>0</v>
      </c>
      <c r="AA53" s="211">
        <f>SUM(Z53:Z61)</f>
        <v>0</v>
      </c>
    </row>
    <row r="54" spans="1:27" ht="15" hidden="1" customHeight="1" x14ac:dyDescent="0.2">
      <c r="A54" s="16"/>
      <c r="B54" s="17"/>
      <c r="D54" s="18"/>
      <c r="F54" s="19"/>
      <c r="H54" s="114"/>
      <c r="I54" s="14" t="s">
        <v>53</v>
      </c>
      <c r="J54" s="175" t="s">
        <v>322</v>
      </c>
      <c r="K54" s="15" t="s">
        <v>201</v>
      </c>
      <c r="L54" s="15" t="s">
        <v>120</v>
      </c>
      <c r="M54" s="15"/>
      <c r="N54" s="131">
        <f>'B68'!N54</f>
        <v>0</v>
      </c>
      <c r="O54" s="254"/>
      <c r="P54" s="131">
        <f>BvS!N54+BvS!P54+BvS!R54+BvS!T54</f>
        <v>0</v>
      </c>
      <c r="Q54" s="203"/>
      <c r="R54" s="131">
        <f>JDE!N54+JDE!P54+JDE!R54</f>
        <v>0</v>
      </c>
      <c r="S54" s="203"/>
      <c r="T54" s="131">
        <f>REM!N54</f>
        <v>0</v>
      </c>
      <c r="U54" s="203"/>
      <c r="V54" s="131">
        <f>'T74'!N54+'T74'!P54+'T74'!R54</f>
        <v>0</v>
      </c>
      <c r="W54" s="203"/>
      <c r="X54" s="133">
        <f>VMA!M54+VMA!O54</f>
        <v>0</v>
      </c>
      <c r="Y54" s="254"/>
      <c r="Z54" s="153">
        <f t="shared" si="4"/>
        <v>0</v>
      </c>
      <c r="AA54" s="212"/>
    </row>
    <row r="55" spans="1:27" ht="15" hidden="1" customHeight="1" x14ac:dyDescent="0.2">
      <c r="A55" s="16"/>
      <c r="B55" s="17"/>
      <c r="D55" s="18"/>
      <c r="F55" s="19"/>
      <c r="H55" s="115"/>
      <c r="I55" s="14" t="s">
        <v>54</v>
      </c>
      <c r="J55" s="175" t="s">
        <v>322</v>
      </c>
      <c r="K55" s="15" t="s">
        <v>118</v>
      </c>
      <c r="L55" s="15" t="s">
        <v>258</v>
      </c>
      <c r="M55" s="15"/>
      <c r="N55" s="131">
        <f>'B68'!N55</f>
        <v>0</v>
      </c>
      <c r="O55" s="254"/>
      <c r="P55" s="131">
        <f>BvS!N55+BvS!P55+BvS!R55+BvS!T55</f>
        <v>0</v>
      </c>
      <c r="Q55" s="203"/>
      <c r="R55" s="131">
        <f>JDE!N55+JDE!P55+JDE!R55</f>
        <v>0</v>
      </c>
      <c r="S55" s="203"/>
      <c r="T55" s="131">
        <f>REM!N55</f>
        <v>0</v>
      </c>
      <c r="U55" s="203"/>
      <c r="V55" s="131">
        <f>'T74'!N55+'T74'!P55+'T74'!R55</f>
        <v>0</v>
      </c>
      <c r="W55" s="203"/>
      <c r="X55" s="133">
        <f>VMA!M55+VMA!O55</f>
        <v>0</v>
      </c>
      <c r="Y55" s="254"/>
      <c r="Z55" s="153">
        <f t="shared" si="4"/>
        <v>0</v>
      </c>
      <c r="AA55" s="212"/>
    </row>
    <row r="56" spans="1:27" ht="15" hidden="1" customHeight="1" x14ac:dyDescent="0.2">
      <c r="A56" s="16"/>
      <c r="B56" s="17"/>
      <c r="D56" s="18"/>
      <c r="F56" s="19"/>
      <c r="H56" s="115"/>
      <c r="I56" s="14" t="s">
        <v>55</v>
      </c>
      <c r="J56" s="175" t="s">
        <v>322</v>
      </c>
      <c r="K56" s="15" t="s">
        <v>202</v>
      </c>
      <c r="L56" s="15" t="s">
        <v>203</v>
      </c>
      <c r="M56" s="15"/>
      <c r="N56" s="131">
        <f>'B68'!N56</f>
        <v>0</v>
      </c>
      <c r="O56" s="254"/>
      <c r="P56" s="131">
        <f>BvS!N56+BvS!P56+BvS!R56+BvS!T56</f>
        <v>0</v>
      </c>
      <c r="Q56" s="203"/>
      <c r="R56" s="131">
        <f>JDE!N56+JDE!P56+JDE!R56</f>
        <v>0</v>
      </c>
      <c r="S56" s="203"/>
      <c r="T56" s="131">
        <f>REM!N56</f>
        <v>0</v>
      </c>
      <c r="U56" s="203"/>
      <c r="V56" s="131">
        <f>'T74'!N56+'T74'!P56+'T74'!R56</f>
        <v>0</v>
      </c>
      <c r="W56" s="203"/>
      <c r="X56" s="133">
        <f>VMA!M56+VMA!O56</f>
        <v>0</v>
      </c>
      <c r="Y56" s="254"/>
      <c r="Z56" s="153">
        <f t="shared" si="4"/>
        <v>0</v>
      </c>
      <c r="AA56" s="212"/>
    </row>
    <row r="57" spans="1:27" ht="15" hidden="1" customHeight="1" x14ac:dyDescent="0.2">
      <c r="A57" s="16"/>
      <c r="B57" s="17"/>
      <c r="D57" s="18"/>
      <c r="F57" s="19"/>
      <c r="H57" s="115"/>
      <c r="I57" s="14" t="s">
        <v>56</v>
      </c>
      <c r="J57" s="175" t="s">
        <v>322</v>
      </c>
      <c r="K57" s="15" t="s">
        <v>60</v>
      </c>
      <c r="L57" s="15" t="s">
        <v>205</v>
      </c>
      <c r="M57" s="15"/>
      <c r="N57" s="131">
        <f>'B68'!N57</f>
        <v>0</v>
      </c>
      <c r="O57" s="254"/>
      <c r="P57" s="131">
        <f>BvS!N57+BvS!P57+BvS!R57+BvS!T57</f>
        <v>0</v>
      </c>
      <c r="Q57" s="203"/>
      <c r="R57" s="131">
        <f>JDE!N57+JDE!P57+JDE!R57</f>
        <v>0</v>
      </c>
      <c r="S57" s="203"/>
      <c r="T57" s="131">
        <f>REM!N57</f>
        <v>0</v>
      </c>
      <c r="U57" s="203"/>
      <c r="V57" s="131">
        <f>'T74'!N57+'T74'!P57+'T74'!R57</f>
        <v>0</v>
      </c>
      <c r="W57" s="203"/>
      <c r="X57" s="133">
        <f>VMA!M57+VMA!O57</f>
        <v>0</v>
      </c>
      <c r="Y57" s="254"/>
      <c r="Z57" s="153">
        <f t="shared" si="4"/>
        <v>0</v>
      </c>
      <c r="AA57" s="212"/>
    </row>
    <row r="58" spans="1:27" ht="15" hidden="1" customHeight="1" x14ac:dyDescent="0.2">
      <c r="A58" s="16"/>
      <c r="B58" s="17"/>
      <c r="D58" s="18"/>
      <c r="F58" s="19"/>
      <c r="H58" s="115"/>
      <c r="I58" s="14" t="s">
        <v>57</v>
      </c>
      <c r="J58" s="175" t="s">
        <v>322</v>
      </c>
      <c r="K58" s="15" t="s">
        <v>119</v>
      </c>
      <c r="L58" s="15" t="s">
        <v>206</v>
      </c>
      <c r="M58" s="15"/>
      <c r="N58" s="131">
        <f>'B68'!N58</f>
        <v>0</v>
      </c>
      <c r="O58" s="254"/>
      <c r="P58" s="131">
        <f>BvS!N58+BvS!P58+BvS!R58+BvS!T58</f>
        <v>0</v>
      </c>
      <c r="Q58" s="203"/>
      <c r="R58" s="131">
        <f>JDE!N58+JDE!P58+JDE!R58</f>
        <v>0</v>
      </c>
      <c r="S58" s="203"/>
      <c r="T58" s="131">
        <f>REM!N58</f>
        <v>0</v>
      </c>
      <c r="U58" s="203"/>
      <c r="V58" s="131">
        <f>'T74'!N58+'T74'!P58+'T74'!R58</f>
        <v>0</v>
      </c>
      <c r="W58" s="203"/>
      <c r="X58" s="133">
        <f>VMA!M58+VMA!O58</f>
        <v>0</v>
      </c>
      <c r="Y58" s="254"/>
      <c r="Z58" s="153">
        <f t="shared" si="4"/>
        <v>0</v>
      </c>
      <c r="AA58" s="212"/>
    </row>
    <row r="59" spans="1:27" ht="15" customHeight="1" thickBot="1" x14ac:dyDescent="0.25">
      <c r="A59" s="16"/>
      <c r="B59" s="17"/>
      <c r="D59" s="18"/>
      <c r="F59" s="19"/>
      <c r="H59" s="114" t="s">
        <v>275</v>
      </c>
      <c r="I59" s="14" t="s">
        <v>58</v>
      </c>
      <c r="J59" s="175" t="s">
        <v>322</v>
      </c>
      <c r="K59" s="15" t="s">
        <v>89</v>
      </c>
      <c r="L59" s="15" t="s">
        <v>128</v>
      </c>
      <c r="M59" s="15"/>
      <c r="N59" s="131">
        <f>'B68'!N59</f>
        <v>0</v>
      </c>
      <c r="O59" s="254"/>
      <c r="P59" s="131">
        <f>BvS!N59+BvS!P59+BvS!R59+BvS!T59</f>
        <v>0</v>
      </c>
      <c r="Q59" s="203"/>
      <c r="R59" s="131">
        <f>JDE!N59+JDE!P59+JDE!R59</f>
        <v>0</v>
      </c>
      <c r="S59" s="203"/>
      <c r="T59" s="131">
        <f>REM!N59</f>
        <v>0</v>
      </c>
      <c r="U59" s="203"/>
      <c r="V59" s="131">
        <f>'T74'!N59+'T74'!P59+'T74'!R59</f>
        <v>0</v>
      </c>
      <c r="W59" s="203"/>
      <c r="X59" s="133">
        <f>VMA!M59+VMA!O59</f>
        <v>0</v>
      </c>
      <c r="Y59" s="254"/>
      <c r="Z59" s="153">
        <f t="shared" si="4"/>
        <v>0</v>
      </c>
      <c r="AA59" s="212"/>
    </row>
    <row r="60" spans="1:27" ht="15" hidden="1" customHeight="1" x14ac:dyDescent="0.2">
      <c r="A60" s="16"/>
      <c r="B60" s="17"/>
      <c r="D60" s="18"/>
      <c r="F60" s="19"/>
      <c r="H60" s="115"/>
      <c r="I60" s="14" t="s">
        <v>59</v>
      </c>
      <c r="J60" s="175" t="s">
        <v>322</v>
      </c>
      <c r="K60" s="15" t="s">
        <v>93</v>
      </c>
      <c r="L60" s="15" t="s">
        <v>127</v>
      </c>
      <c r="M60" s="15"/>
      <c r="N60" s="131">
        <f>'B68'!N60</f>
        <v>0</v>
      </c>
      <c r="O60" s="254"/>
      <c r="P60" s="131">
        <f>BvS!N60+BvS!P60+BvS!R60+BvS!T60</f>
        <v>0</v>
      </c>
      <c r="Q60" s="203"/>
      <c r="R60" s="131">
        <f>JDE!N60+JDE!P60+JDE!R60</f>
        <v>0</v>
      </c>
      <c r="S60" s="203"/>
      <c r="T60" s="131">
        <f>REM!N60</f>
        <v>0</v>
      </c>
      <c r="U60" s="203"/>
      <c r="V60" s="131">
        <f>'T74'!N60+'T74'!P60+'T74'!R60</f>
        <v>0</v>
      </c>
      <c r="W60" s="203"/>
      <c r="X60" s="133">
        <f>VMA!M60+VMA!O60</f>
        <v>0</v>
      </c>
      <c r="Y60" s="254"/>
      <c r="Z60" s="153">
        <f t="shared" si="4"/>
        <v>0</v>
      </c>
      <c r="AA60" s="212"/>
    </row>
    <row r="61" spans="1:27" ht="15" customHeight="1" thickBot="1" x14ac:dyDescent="0.25">
      <c r="A61" s="16"/>
      <c r="B61" s="17"/>
      <c r="D61" s="18"/>
      <c r="F61" s="19"/>
      <c r="H61" s="116"/>
      <c r="I61" s="14" t="s">
        <v>204</v>
      </c>
      <c r="J61" s="175" t="s">
        <v>322</v>
      </c>
      <c r="K61" s="15" t="s">
        <v>248</v>
      </c>
      <c r="L61" s="15" t="s">
        <v>61</v>
      </c>
      <c r="M61" s="15"/>
      <c r="N61" s="131">
        <f>'B68'!N61</f>
        <v>0</v>
      </c>
      <c r="O61" s="255"/>
      <c r="P61" s="131">
        <f>BvS!N61+BvS!P61+BvS!R61+BvS!T61</f>
        <v>0</v>
      </c>
      <c r="Q61" s="204"/>
      <c r="R61" s="131">
        <f>JDE!N61+JDE!P61+JDE!R61</f>
        <v>0</v>
      </c>
      <c r="S61" s="204"/>
      <c r="T61" s="131">
        <f>REM!N61</f>
        <v>0</v>
      </c>
      <c r="U61" s="204"/>
      <c r="V61" s="131">
        <f>'T74'!N61+'T74'!P61+'T74'!R61</f>
        <v>0</v>
      </c>
      <c r="W61" s="204"/>
      <c r="X61" s="133">
        <f>VMA!M61+VMA!O61</f>
        <v>0</v>
      </c>
      <c r="Y61" s="255"/>
      <c r="Z61" s="153">
        <f t="shared" si="4"/>
        <v>0</v>
      </c>
      <c r="AA61" s="213"/>
    </row>
    <row r="62" spans="1:27" ht="15" customHeight="1" thickBot="1" x14ac:dyDescent="0.25">
      <c r="A62" s="16"/>
      <c r="B62" s="17"/>
      <c r="D62" s="18"/>
      <c r="F62" s="19"/>
      <c r="I62" s="79"/>
      <c r="J62" s="79"/>
      <c r="N62" s="134"/>
      <c r="O62" s="134"/>
      <c r="P62" s="134"/>
      <c r="Q62" s="164"/>
      <c r="R62" s="134">
        <f>JDE!N62+JDE!P62+JDE!R62</f>
        <v>0</v>
      </c>
      <c r="S62" s="164"/>
      <c r="T62" s="134"/>
      <c r="U62" s="164"/>
      <c r="V62" s="134"/>
      <c r="W62" s="164"/>
      <c r="X62" s="134"/>
      <c r="Y62" s="134"/>
      <c r="Z62" s="141"/>
      <c r="AA62" s="142"/>
    </row>
    <row r="63" spans="1:27" ht="15" customHeight="1" thickBot="1" x14ac:dyDescent="0.25">
      <c r="A63" s="16"/>
      <c r="B63" s="17"/>
      <c r="D63" s="18"/>
      <c r="F63" s="19"/>
      <c r="H63" s="117" t="s">
        <v>143</v>
      </c>
      <c r="I63" s="14" t="s">
        <v>3</v>
      </c>
      <c r="J63" s="175" t="s">
        <v>322</v>
      </c>
      <c r="K63" s="22" t="s">
        <v>74</v>
      </c>
      <c r="L63" s="15" t="s">
        <v>270</v>
      </c>
      <c r="M63" s="15" t="s">
        <v>238</v>
      </c>
      <c r="N63" s="131">
        <f>'B68'!N63</f>
        <v>0</v>
      </c>
      <c r="O63" s="202">
        <f>SUM(N63:N69)</f>
        <v>689.3</v>
      </c>
      <c r="P63" s="131">
        <f>BvS!N63+BvS!P63+BvS!R63+BvS!T63</f>
        <v>57.5</v>
      </c>
      <c r="Q63" s="202">
        <f>SUM(P63:P69)</f>
        <v>5304.7</v>
      </c>
      <c r="R63" s="131">
        <f>JDE!N63+JDE!P63+JDE!R63</f>
        <v>5.6</v>
      </c>
      <c r="S63" s="202">
        <f>SUM(R63:R69)</f>
        <v>10043.000000000002</v>
      </c>
      <c r="T63" s="131">
        <f>REM!N63</f>
        <v>18.7</v>
      </c>
      <c r="U63" s="202">
        <f>SUM(T63:T69)</f>
        <v>18.7</v>
      </c>
      <c r="V63" s="131">
        <f>'T74'!N63+'T74'!P63+'T74'!R63</f>
        <v>6</v>
      </c>
      <c r="W63" s="202">
        <f>SUM(V63:V69)</f>
        <v>1178.0999999999999</v>
      </c>
      <c r="X63" s="133">
        <f>VMA!M63+VMA!O63</f>
        <v>0</v>
      </c>
      <c r="Y63" s="202">
        <f>SUM(X63:X69)</f>
        <v>1872.5</v>
      </c>
      <c r="Z63" s="162">
        <f t="shared" ref="Z63:Z68" si="5">N63+P63+R63+T63+V63+X63</f>
        <v>87.8</v>
      </c>
      <c r="AA63" s="214">
        <f>SUM(Z63:Z68)</f>
        <v>19106.3</v>
      </c>
    </row>
    <row r="64" spans="1:27" ht="15" customHeight="1" thickBot="1" x14ac:dyDescent="0.25">
      <c r="A64" s="16"/>
      <c r="B64" s="122"/>
      <c r="D64" s="18"/>
      <c r="F64" s="19"/>
      <c r="H64" s="118" t="s">
        <v>168</v>
      </c>
      <c r="I64" s="14" t="s">
        <v>4</v>
      </c>
      <c r="J64" s="175" t="s">
        <v>322</v>
      </c>
      <c r="K64" s="22" t="s">
        <v>207</v>
      </c>
      <c r="L64" s="15" t="s">
        <v>259</v>
      </c>
      <c r="M64" s="15" t="s">
        <v>237</v>
      </c>
      <c r="N64" s="131">
        <f>'B68'!N64</f>
        <v>0</v>
      </c>
      <c r="O64" s="203"/>
      <c r="P64" s="131">
        <f>BvS!N64+BvS!P64+BvS!R64+BvS!T64</f>
        <v>72</v>
      </c>
      <c r="Q64" s="203"/>
      <c r="R64" s="131">
        <f>JDE!N64+JDE!P64+JDE!R64</f>
        <v>0</v>
      </c>
      <c r="S64" s="203"/>
      <c r="T64" s="131">
        <f>REM!N64</f>
        <v>0</v>
      </c>
      <c r="U64" s="203"/>
      <c r="V64" s="131">
        <f>'T74'!N64+'T74'!P64+'T74'!R64</f>
        <v>0</v>
      </c>
      <c r="W64" s="203"/>
      <c r="X64" s="133">
        <f>VMA!M64+VMA!O64</f>
        <v>0</v>
      </c>
      <c r="Y64" s="203"/>
      <c r="Z64" s="162">
        <f t="shared" si="5"/>
        <v>72</v>
      </c>
      <c r="AA64" s="215"/>
    </row>
    <row r="65" spans="1:27" ht="15" customHeight="1" thickBot="1" x14ac:dyDescent="0.25">
      <c r="A65" s="16"/>
      <c r="B65" s="17"/>
      <c r="D65" s="18"/>
      <c r="F65" s="19"/>
      <c r="H65" s="118" t="s">
        <v>61</v>
      </c>
      <c r="I65" s="14" t="s">
        <v>5</v>
      </c>
      <c r="J65" s="175" t="s">
        <v>322</v>
      </c>
      <c r="K65" s="22" t="s">
        <v>208</v>
      </c>
      <c r="L65" s="15" t="s">
        <v>261</v>
      </c>
      <c r="M65" s="15" t="s">
        <v>250</v>
      </c>
      <c r="N65" s="131">
        <f>'B68'!N65</f>
        <v>15</v>
      </c>
      <c r="O65" s="203"/>
      <c r="P65" s="131">
        <f>BvS!N65+BvS!P65+BvS!R65+BvS!T65</f>
        <v>49</v>
      </c>
      <c r="Q65" s="203"/>
      <c r="R65" s="131">
        <f>JDE!N65+JDE!P65+JDE!R65</f>
        <v>0</v>
      </c>
      <c r="S65" s="203"/>
      <c r="T65" s="131">
        <f>REM!N65</f>
        <v>0</v>
      </c>
      <c r="U65" s="203"/>
      <c r="V65" s="131">
        <f>'T74'!N65+'T74'!P65+'T74'!R65</f>
        <v>29</v>
      </c>
      <c r="W65" s="203"/>
      <c r="X65" s="133">
        <f>VMA!M65+VMA!O65</f>
        <v>0</v>
      </c>
      <c r="Y65" s="203"/>
      <c r="Z65" s="162">
        <f t="shared" si="5"/>
        <v>93</v>
      </c>
      <c r="AA65" s="215"/>
    </row>
    <row r="66" spans="1:27" ht="15" customHeight="1" thickBot="1" x14ac:dyDescent="0.25">
      <c r="A66" s="16"/>
      <c r="B66" s="17"/>
      <c r="D66" s="18"/>
      <c r="F66" s="19"/>
      <c r="H66" s="119"/>
      <c r="I66" s="14" t="s">
        <v>6</v>
      </c>
      <c r="J66" s="175" t="s">
        <v>322</v>
      </c>
      <c r="K66" s="22" t="s">
        <v>161</v>
      </c>
      <c r="L66" s="15" t="s">
        <v>260</v>
      </c>
      <c r="M66" s="15" t="s">
        <v>238</v>
      </c>
      <c r="N66" s="131">
        <f>'B68'!N66</f>
        <v>674.3</v>
      </c>
      <c r="O66" s="203"/>
      <c r="P66" s="131">
        <f>BvS!N66+BvS!P66+BvS!R66+BvS!T66</f>
        <v>5126.2</v>
      </c>
      <c r="Q66" s="203"/>
      <c r="R66" s="131">
        <f>JDE!N66+JDE!P66+JDE!R66</f>
        <v>10037.400000000001</v>
      </c>
      <c r="S66" s="203"/>
      <c r="T66" s="131">
        <f>REM!N66</f>
        <v>0</v>
      </c>
      <c r="U66" s="203"/>
      <c r="V66" s="131">
        <f>'T74'!N66+'T74'!P66+'T74'!R66</f>
        <v>1143.0999999999999</v>
      </c>
      <c r="W66" s="203"/>
      <c r="X66" s="133">
        <f>VMA!M66+VMA!O66</f>
        <v>1872.5</v>
      </c>
      <c r="Y66" s="203"/>
      <c r="Z66" s="162">
        <f t="shared" si="5"/>
        <v>18853.5</v>
      </c>
      <c r="AA66" s="215"/>
    </row>
    <row r="67" spans="1:27" ht="15" hidden="1" customHeight="1" x14ac:dyDescent="0.2">
      <c r="A67" s="16"/>
      <c r="B67" s="17"/>
      <c r="D67" s="18"/>
      <c r="F67" s="19"/>
      <c r="H67" s="119"/>
      <c r="I67" s="14" t="s">
        <v>7</v>
      </c>
      <c r="J67" s="14"/>
      <c r="K67" s="22" t="s">
        <v>210</v>
      </c>
      <c r="L67" s="15" t="s">
        <v>209</v>
      </c>
      <c r="M67" s="15"/>
      <c r="N67" s="131">
        <f>'B68'!N67</f>
        <v>0</v>
      </c>
      <c r="O67" s="203"/>
      <c r="P67" s="131">
        <f>BvS!N67+BvS!P67+BvS!R67+BvS!T67</f>
        <v>0</v>
      </c>
      <c r="Q67" s="203"/>
      <c r="R67" s="131">
        <f>JDE!N67+JDE!P67+JDE!R67</f>
        <v>0</v>
      </c>
      <c r="S67" s="203"/>
      <c r="T67" s="131">
        <f>REM!N67</f>
        <v>0</v>
      </c>
      <c r="U67" s="203"/>
      <c r="V67" s="131">
        <f>'T74'!N67+'T74'!P67+'T74'!R67</f>
        <v>0</v>
      </c>
      <c r="W67" s="203"/>
      <c r="X67" s="133">
        <f>VMA!M67+VMA!O67</f>
        <v>0</v>
      </c>
      <c r="Y67" s="203"/>
      <c r="Z67" s="162">
        <f t="shared" si="5"/>
        <v>0</v>
      </c>
      <c r="AA67" s="215"/>
    </row>
    <row r="68" spans="1:27" ht="15" customHeight="1" thickBot="1" x14ac:dyDescent="0.25">
      <c r="A68" s="16"/>
      <c r="B68" s="17"/>
      <c r="D68" s="18"/>
      <c r="F68" s="19"/>
      <c r="H68" s="119"/>
      <c r="I68" s="14" t="s">
        <v>167</v>
      </c>
      <c r="J68" s="175" t="s">
        <v>322</v>
      </c>
      <c r="K68" s="25" t="s">
        <v>305</v>
      </c>
      <c r="L68" s="158" t="s">
        <v>276</v>
      </c>
      <c r="M68" s="85"/>
      <c r="N68" s="131">
        <f>'B68'!N68</f>
        <v>0</v>
      </c>
      <c r="O68" s="203"/>
      <c r="P68" s="131">
        <f>BvS!N68+BvS!P68+BvS!R68+BvS!T68</f>
        <v>0</v>
      </c>
      <c r="Q68" s="203"/>
      <c r="R68" s="131">
        <f>JDE!N68+JDE!P68+JDE!R68</f>
        <v>0</v>
      </c>
      <c r="S68" s="203"/>
      <c r="T68" s="131">
        <f>REM!N68</f>
        <v>0</v>
      </c>
      <c r="U68" s="203"/>
      <c r="V68" s="131">
        <f>'T74'!N68+'T74'!P68+'T74'!R68</f>
        <v>0</v>
      </c>
      <c r="W68" s="203"/>
      <c r="X68" s="133">
        <f>VMA!M68+VMA!O68</f>
        <v>0</v>
      </c>
      <c r="Y68" s="203"/>
      <c r="Z68" s="162">
        <f t="shared" si="5"/>
        <v>0</v>
      </c>
      <c r="AA68" s="215"/>
    </row>
    <row r="69" spans="1:27" ht="15" hidden="1" customHeight="1" thickBot="1" x14ac:dyDescent="0.25">
      <c r="A69" s="16"/>
      <c r="B69" s="17"/>
      <c r="D69" s="18"/>
      <c r="F69" s="19"/>
      <c r="H69" s="120"/>
      <c r="I69" s="14" t="s">
        <v>9</v>
      </c>
      <c r="J69" s="14"/>
      <c r="K69" s="25" t="s">
        <v>75</v>
      </c>
      <c r="L69" s="15" t="s">
        <v>61</v>
      </c>
      <c r="M69" s="15"/>
      <c r="N69" s="133"/>
      <c r="O69" s="204"/>
      <c r="P69" s="133"/>
      <c r="Q69" s="204"/>
      <c r="R69" s="133"/>
      <c r="S69" s="204"/>
      <c r="T69" s="133"/>
      <c r="U69" s="204"/>
      <c r="V69" s="133"/>
      <c r="W69" s="204"/>
      <c r="X69" s="133"/>
      <c r="Y69" s="204"/>
      <c r="Z69" s="154" t="e">
        <f>N69+T69+#REF!+V69+#REF!+#REF!+#REF!+#REF!+#REF!+#REF!</f>
        <v>#REF!</v>
      </c>
      <c r="AA69" s="216"/>
    </row>
    <row r="70" spans="1:27" ht="15" hidden="1" customHeight="1" x14ac:dyDescent="0.2">
      <c r="A70" s="16"/>
      <c r="B70" s="17"/>
      <c r="D70" s="18"/>
      <c r="F70" s="19"/>
      <c r="H70" s="33"/>
      <c r="I70" s="14" t="s">
        <v>166</v>
      </c>
      <c r="J70" s="14"/>
      <c r="K70" s="34" t="s">
        <v>61</v>
      </c>
      <c r="L70" s="15"/>
      <c r="M70" s="15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41"/>
      <c r="AA70" s="142"/>
    </row>
    <row r="71" spans="1:27" ht="15" hidden="1" customHeight="1" thickBot="1" x14ac:dyDescent="0.25">
      <c r="A71" s="16"/>
      <c r="B71" s="17"/>
      <c r="D71" s="18"/>
      <c r="F71" s="19"/>
      <c r="H71" s="35"/>
      <c r="I71" s="14" t="s">
        <v>167</v>
      </c>
      <c r="J71" s="14"/>
      <c r="K71" s="25" t="s">
        <v>212</v>
      </c>
      <c r="L71" s="15"/>
      <c r="M71" s="15" t="s">
        <v>129</v>
      </c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41"/>
      <c r="AA71" s="142"/>
    </row>
    <row r="72" spans="1:27" ht="15" customHeight="1" x14ac:dyDescent="0.2">
      <c r="A72" s="16"/>
      <c r="B72" s="17"/>
      <c r="D72" s="18"/>
      <c r="F72" s="19"/>
      <c r="H72" s="46"/>
      <c r="I72" s="48"/>
      <c r="J72" s="48"/>
      <c r="K72" s="125"/>
      <c r="L72" s="76"/>
      <c r="M72" s="47"/>
      <c r="N72" s="134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41"/>
      <c r="AA72" s="157"/>
    </row>
    <row r="73" spans="1:27" ht="15" customHeight="1" x14ac:dyDescent="0.2">
      <c r="A73" s="16"/>
      <c r="B73" s="17"/>
      <c r="D73" s="18"/>
      <c r="F73" s="43"/>
      <c r="G73" s="126"/>
      <c r="H73" s="126"/>
      <c r="I73" s="126"/>
      <c r="J73" s="126"/>
      <c r="K73" s="126"/>
      <c r="L73" s="126"/>
      <c r="M73" s="126"/>
      <c r="N73" s="310">
        <f>O63+O53+O43+O33+O23+O10+O4</f>
        <v>784.6</v>
      </c>
      <c r="O73" s="311"/>
      <c r="P73" s="310">
        <f>Q63+Q53+Q43+Q33+Q23+Q10+Q4</f>
        <v>6895.8</v>
      </c>
      <c r="Q73" s="311"/>
      <c r="R73" s="310">
        <f>S63+S53+S43+S33+S23+S10+S4</f>
        <v>11651.000000000002</v>
      </c>
      <c r="S73" s="311"/>
      <c r="T73" s="310">
        <f>U63+U53+U43+U33+U23+U10+U4</f>
        <v>163.9</v>
      </c>
      <c r="U73" s="311"/>
      <c r="V73" s="310">
        <f>W63+W53+W43+W33+W23+W10+W4</f>
        <v>1437.3999999999999</v>
      </c>
      <c r="W73" s="311"/>
      <c r="X73" s="310">
        <f>Y63+Y53+Y43+Y33+Y23+Y10+Y4</f>
        <v>2021.5</v>
      </c>
      <c r="Y73" s="311"/>
      <c r="Z73" s="196">
        <f>AA63+AA53+AA43+AA33+AA23+AA10+AA4</f>
        <v>22954.2</v>
      </c>
      <c r="AA73" s="197"/>
    </row>
    <row r="74" spans="1:27" ht="13.5" thickBot="1" x14ac:dyDescent="0.25">
      <c r="A74" s="16"/>
      <c r="B74" s="17"/>
      <c r="D74" s="18"/>
      <c r="I74" s="79"/>
      <c r="J74" s="79"/>
      <c r="M74" s="59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41"/>
      <c r="AA74" s="142"/>
    </row>
    <row r="75" spans="1:27" ht="13.5" thickBot="1" x14ac:dyDescent="0.25">
      <c r="A75" s="16"/>
      <c r="B75" s="17"/>
      <c r="D75" s="18"/>
      <c r="F75" s="36" t="s">
        <v>242</v>
      </c>
      <c r="G75" s="37"/>
      <c r="H75" s="38"/>
      <c r="I75" s="264" t="s">
        <v>144</v>
      </c>
      <c r="J75" s="175" t="s">
        <v>322</v>
      </c>
      <c r="K75" s="15" t="s">
        <v>170</v>
      </c>
      <c r="L75" s="256" t="s">
        <v>273</v>
      </c>
      <c r="M75" s="121" t="s">
        <v>230</v>
      </c>
      <c r="N75" s="131">
        <f>'B68'!N75</f>
        <v>0</v>
      </c>
      <c r="O75" s="202">
        <f>SUM(N75:N85)</f>
        <v>284.90000000000003</v>
      </c>
      <c r="P75" s="131">
        <f>BvS!N75+BvS!P75+BvS!R75+BvS!T75</f>
        <v>8.3000000000000007</v>
      </c>
      <c r="Q75" s="202">
        <f>SUM(P75:P85)</f>
        <v>490.79999999999995</v>
      </c>
      <c r="R75" s="131">
        <f>JDE!N75+JDE!P75+JDE!R75</f>
        <v>0</v>
      </c>
      <c r="S75" s="202">
        <f>SUM(R75:R85)</f>
        <v>1290.6999999999998</v>
      </c>
      <c r="T75" s="131">
        <f>REM!N75</f>
        <v>0</v>
      </c>
      <c r="U75" s="202">
        <f>SUM(T75:T85)</f>
        <v>96.699999999999989</v>
      </c>
      <c r="V75" s="131">
        <f>'T74'!N75+'T74'!P75+'T74'!R75</f>
        <v>0</v>
      </c>
      <c r="W75" s="220">
        <f>SUM(V75:V85)</f>
        <v>79</v>
      </c>
      <c r="X75" s="133">
        <f>VMA!M75+VMA!O75</f>
        <v>0</v>
      </c>
      <c r="Y75" s="202">
        <f>SUM(X75:X85)</f>
        <v>494.29999999999995</v>
      </c>
      <c r="Z75" s="146">
        <f t="shared" ref="Z75:Z85" si="6">N75+P75+R75+T75+V75+X75</f>
        <v>8.3000000000000007</v>
      </c>
      <c r="AA75" s="192">
        <f>SUM(Z75:Z85)</f>
        <v>2736.4000000000005</v>
      </c>
    </row>
    <row r="76" spans="1:27" ht="13.5" thickBot="1" x14ac:dyDescent="0.25">
      <c r="A76" s="16"/>
      <c r="B76" s="17"/>
      <c r="D76" s="18"/>
      <c r="F76" s="243" t="s">
        <v>169</v>
      </c>
      <c r="G76" s="244"/>
      <c r="H76" s="245"/>
      <c r="I76" s="265"/>
      <c r="J76" s="175" t="s">
        <v>322</v>
      </c>
      <c r="K76" s="15" t="s">
        <v>171</v>
      </c>
      <c r="L76" s="257"/>
      <c r="M76" s="121" t="s">
        <v>231</v>
      </c>
      <c r="N76" s="131">
        <f>'B68'!N76</f>
        <v>8.6999999999999993</v>
      </c>
      <c r="O76" s="203"/>
      <c r="P76" s="131">
        <f>BvS!N76+BvS!P76+BvS!R76+BvS!T76</f>
        <v>15</v>
      </c>
      <c r="Q76" s="203"/>
      <c r="R76" s="131">
        <f>JDE!N76+JDE!P76+JDE!R76</f>
        <v>26.1</v>
      </c>
      <c r="S76" s="203"/>
      <c r="T76" s="131">
        <f>REM!N76</f>
        <v>7.3</v>
      </c>
      <c r="U76" s="203"/>
      <c r="V76" s="131">
        <f>'T74'!N76+'T74'!P76+'T74'!R76</f>
        <v>24.400000000000002</v>
      </c>
      <c r="W76" s="275"/>
      <c r="X76" s="133">
        <f>VMA!M76+VMA!O76</f>
        <v>0</v>
      </c>
      <c r="Y76" s="203"/>
      <c r="Z76" s="146">
        <f t="shared" si="6"/>
        <v>81.5</v>
      </c>
      <c r="AA76" s="193"/>
    </row>
    <row r="77" spans="1:27" ht="13.5" thickBot="1" x14ac:dyDescent="0.25">
      <c r="A77" s="16"/>
      <c r="B77" s="17"/>
      <c r="D77" s="18"/>
      <c r="F77" s="39"/>
      <c r="G77" s="40"/>
      <c r="H77" s="41"/>
      <c r="I77" s="266"/>
      <c r="J77" s="175" t="s">
        <v>322</v>
      </c>
      <c r="K77" s="15" t="s">
        <v>172</v>
      </c>
      <c r="L77" s="257"/>
      <c r="M77" s="76" t="s">
        <v>232</v>
      </c>
      <c r="N77" s="131">
        <f>'B68'!N77</f>
        <v>7.1</v>
      </c>
      <c r="O77" s="203"/>
      <c r="P77" s="131">
        <f>BvS!N77+BvS!P77+BvS!R77+BvS!T77</f>
        <v>12.5</v>
      </c>
      <c r="Q77" s="203"/>
      <c r="R77" s="131">
        <f>JDE!N77+JDE!P77+JDE!R77</f>
        <v>10.3</v>
      </c>
      <c r="S77" s="203"/>
      <c r="T77" s="131">
        <f>REM!N77</f>
        <v>0</v>
      </c>
      <c r="U77" s="203"/>
      <c r="V77" s="131">
        <f>'T74'!N77+'T74'!P77+'T74'!R77</f>
        <v>0</v>
      </c>
      <c r="W77" s="275"/>
      <c r="X77" s="133">
        <f>VMA!M77+VMA!O77</f>
        <v>0</v>
      </c>
      <c r="Y77" s="203"/>
      <c r="Z77" s="146">
        <f t="shared" si="6"/>
        <v>29.900000000000002</v>
      </c>
      <c r="AA77" s="193"/>
    </row>
    <row r="78" spans="1:27" ht="13.5" thickBot="1" x14ac:dyDescent="0.25">
      <c r="A78" s="16"/>
      <c r="B78" s="17"/>
      <c r="D78" s="18"/>
      <c r="F78" s="39"/>
      <c r="G78" s="40"/>
      <c r="H78" s="41"/>
      <c r="I78" s="14" t="s">
        <v>145</v>
      </c>
      <c r="J78" s="175" t="s">
        <v>322</v>
      </c>
      <c r="K78" s="15" t="s">
        <v>130</v>
      </c>
      <c r="L78" s="257"/>
      <c r="M78" s="121" t="s">
        <v>233</v>
      </c>
      <c r="N78" s="131">
        <f>'B68'!N78</f>
        <v>0</v>
      </c>
      <c r="O78" s="203"/>
      <c r="P78" s="131">
        <f>BvS!N78+BvS!P78+BvS!R78+BvS!T78</f>
        <v>0</v>
      </c>
      <c r="Q78" s="203"/>
      <c r="R78" s="131">
        <f>JDE!N78+JDE!P78+JDE!R78</f>
        <v>0</v>
      </c>
      <c r="S78" s="203"/>
      <c r="T78" s="131">
        <f>REM!N78</f>
        <v>7.3</v>
      </c>
      <c r="U78" s="203"/>
      <c r="V78" s="131">
        <f>'T74'!N78+'T74'!P78+'T74'!R78</f>
        <v>0</v>
      </c>
      <c r="W78" s="275"/>
      <c r="X78" s="133">
        <f>VMA!M78+VMA!O78</f>
        <v>0</v>
      </c>
      <c r="Y78" s="203"/>
      <c r="Z78" s="146">
        <f t="shared" si="6"/>
        <v>7.3</v>
      </c>
      <c r="AA78" s="193"/>
    </row>
    <row r="79" spans="1:27" ht="13.5" thickBot="1" x14ac:dyDescent="0.25">
      <c r="A79" s="16"/>
      <c r="B79" s="17"/>
      <c r="D79" s="18"/>
      <c r="F79" s="42" t="s">
        <v>61</v>
      </c>
      <c r="G79" s="40"/>
      <c r="H79" s="41"/>
      <c r="I79" s="14" t="s">
        <v>146</v>
      </c>
      <c r="J79" s="175" t="s">
        <v>322</v>
      </c>
      <c r="K79" s="15" t="s">
        <v>213</v>
      </c>
      <c r="L79" s="257"/>
      <c r="M79" s="121" t="s">
        <v>234</v>
      </c>
      <c r="N79" s="131">
        <f>'B68'!N79</f>
        <v>136.30000000000001</v>
      </c>
      <c r="O79" s="203"/>
      <c r="P79" s="131">
        <f>BvS!N79+BvS!P79+BvS!R79+BvS!T79</f>
        <v>18.3</v>
      </c>
      <c r="Q79" s="203"/>
      <c r="R79" s="131">
        <f>JDE!N79+JDE!P79+JDE!R79</f>
        <v>570.29999999999995</v>
      </c>
      <c r="S79" s="203"/>
      <c r="T79" s="131">
        <f>REM!N79</f>
        <v>24.7</v>
      </c>
      <c r="U79" s="203"/>
      <c r="V79" s="131">
        <f>'T74'!N79+'T74'!P79+'T74'!R79</f>
        <v>13.2</v>
      </c>
      <c r="W79" s="275"/>
      <c r="X79" s="133">
        <f>VMA!M79+VMA!O79</f>
        <v>392.9</v>
      </c>
      <c r="Y79" s="203"/>
      <c r="Z79" s="146">
        <f t="shared" si="6"/>
        <v>1155.7</v>
      </c>
      <c r="AA79" s="193"/>
    </row>
    <row r="80" spans="1:27" ht="13.5" thickBot="1" x14ac:dyDescent="0.25">
      <c r="A80" s="16"/>
      <c r="B80" s="17"/>
      <c r="D80" s="18"/>
      <c r="F80" s="42"/>
      <c r="G80" s="40"/>
      <c r="H80" s="41"/>
      <c r="I80" s="14" t="s">
        <v>147</v>
      </c>
      <c r="J80" s="175" t="s">
        <v>322</v>
      </c>
      <c r="K80" s="15" t="s">
        <v>76</v>
      </c>
      <c r="L80" s="257"/>
      <c r="M80" s="121" t="s">
        <v>235</v>
      </c>
      <c r="N80" s="131">
        <f>'B68'!N80</f>
        <v>57.5</v>
      </c>
      <c r="O80" s="203"/>
      <c r="P80" s="131">
        <f>BvS!N80+BvS!P80+BvS!R80+BvS!T80</f>
        <v>135.19999999999999</v>
      </c>
      <c r="Q80" s="203"/>
      <c r="R80" s="131">
        <f>JDE!N80+JDE!P80+JDE!R80</f>
        <v>419</v>
      </c>
      <c r="S80" s="203"/>
      <c r="T80" s="131">
        <f>REM!N80</f>
        <v>35.4</v>
      </c>
      <c r="U80" s="203"/>
      <c r="V80" s="131">
        <f>'T74'!N80+'T74'!P80+'T74'!R80</f>
        <v>29.8</v>
      </c>
      <c r="W80" s="275"/>
      <c r="X80" s="133">
        <f>VMA!M80+VMA!O80</f>
        <v>14.7</v>
      </c>
      <c r="Y80" s="203"/>
      <c r="Z80" s="146">
        <f t="shared" si="6"/>
        <v>691.6</v>
      </c>
      <c r="AA80" s="193"/>
    </row>
    <row r="81" spans="1:29" ht="13.5" thickBot="1" x14ac:dyDescent="0.25">
      <c r="A81" s="16"/>
      <c r="B81" s="17"/>
      <c r="D81" s="18"/>
      <c r="F81" s="42"/>
      <c r="G81" s="40"/>
      <c r="H81" s="41"/>
      <c r="I81" s="14" t="s">
        <v>148</v>
      </c>
      <c r="J81" s="175" t="s">
        <v>322</v>
      </c>
      <c r="K81" s="15" t="s">
        <v>214</v>
      </c>
      <c r="L81" s="257"/>
      <c r="M81" s="121" t="s">
        <v>236</v>
      </c>
      <c r="N81" s="131">
        <f>'B68'!N81</f>
        <v>49.2</v>
      </c>
      <c r="O81" s="203"/>
      <c r="P81" s="131">
        <f>BvS!N81+BvS!P81+BvS!R81+BvS!T81</f>
        <v>145.5</v>
      </c>
      <c r="Q81" s="203"/>
      <c r="R81" s="131">
        <f>JDE!N81+JDE!P81+JDE!R81</f>
        <v>67.5</v>
      </c>
      <c r="S81" s="203"/>
      <c r="T81" s="131">
        <f>REM!N81</f>
        <v>0</v>
      </c>
      <c r="U81" s="203"/>
      <c r="V81" s="131">
        <f>'T74'!N81+'T74'!P81+'T74'!R81</f>
        <v>11.6</v>
      </c>
      <c r="W81" s="275"/>
      <c r="X81" s="133">
        <f>VMA!M81+VMA!O81</f>
        <v>0</v>
      </c>
      <c r="Y81" s="203"/>
      <c r="Z81" s="146">
        <f t="shared" si="6"/>
        <v>273.8</v>
      </c>
      <c r="AA81" s="193"/>
    </row>
    <row r="82" spans="1:29" ht="12.75" customHeight="1" thickBot="1" x14ac:dyDescent="0.25">
      <c r="A82" s="16"/>
      <c r="B82" s="17"/>
      <c r="D82" s="18"/>
      <c r="F82" s="42"/>
      <c r="G82" s="40"/>
      <c r="H82" s="41"/>
      <c r="I82" s="14" t="s">
        <v>149</v>
      </c>
      <c r="J82" s="175" t="s">
        <v>322</v>
      </c>
      <c r="K82" s="15" t="s">
        <v>215</v>
      </c>
      <c r="L82" s="257"/>
      <c r="M82" s="121" t="s">
        <v>249</v>
      </c>
      <c r="N82" s="131">
        <f>'B68'!N82</f>
        <v>0</v>
      </c>
      <c r="O82" s="203"/>
      <c r="P82" s="131">
        <f>BvS!N82+BvS!P82+BvS!R82+BvS!T82</f>
        <v>10</v>
      </c>
      <c r="Q82" s="203"/>
      <c r="R82" s="131">
        <f>JDE!N82+JDE!P82+JDE!R82</f>
        <v>27.7</v>
      </c>
      <c r="S82" s="203"/>
      <c r="T82" s="131">
        <f>REM!N82</f>
        <v>0</v>
      </c>
      <c r="U82" s="203"/>
      <c r="V82" s="131">
        <f>'T74'!N82+'T74'!P82+'T74'!R82</f>
        <v>0</v>
      </c>
      <c r="W82" s="275"/>
      <c r="X82" s="133">
        <f>VMA!M82+VMA!O82</f>
        <v>25.2</v>
      </c>
      <c r="Y82" s="203"/>
      <c r="Z82" s="146">
        <f t="shared" si="6"/>
        <v>62.900000000000006</v>
      </c>
      <c r="AA82" s="193"/>
    </row>
    <row r="83" spans="1:29" ht="12.75" hidden="1" customHeight="1" x14ac:dyDescent="0.2">
      <c r="A83" s="16"/>
      <c r="B83" s="17"/>
      <c r="D83" s="18"/>
      <c r="F83" s="42"/>
      <c r="G83" s="40"/>
      <c r="H83" s="41"/>
      <c r="I83" s="14" t="s">
        <v>150</v>
      </c>
      <c r="J83" s="14"/>
      <c r="K83" s="15" t="s">
        <v>61</v>
      </c>
      <c r="L83" s="257"/>
      <c r="M83" s="121"/>
      <c r="N83" s="131">
        <f>'B68'!N83</f>
        <v>0</v>
      </c>
      <c r="O83" s="203"/>
      <c r="P83" s="131">
        <f>BvS!N83+BvS!P83+BvS!R83+BvS!T83</f>
        <v>0</v>
      </c>
      <c r="Q83" s="203"/>
      <c r="R83" s="131">
        <f>JDE!N83+JDE!P83+JDE!R83</f>
        <v>0</v>
      </c>
      <c r="S83" s="203"/>
      <c r="T83" s="131">
        <f>REM!N83</f>
        <v>0</v>
      </c>
      <c r="U83" s="203"/>
      <c r="V83" s="131">
        <f>'T74'!N83+'T74'!P83+'T74'!R83</f>
        <v>0</v>
      </c>
      <c r="W83" s="275"/>
      <c r="X83" s="133">
        <f>VMA!M83+VMA!O83</f>
        <v>0</v>
      </c>
      <c r="Y83" s="203"/>
      <c r="Z83" s="146">
        <f t="shared" si="6"/>
        <v>0</v>
      </c>
      <c r="AA83" s="193"/>
    </row>
    <row r="84" spans="1:29" ht="12.75" hidden="1" customHeight="1" x14ac:dyDescent="0.2">
      <c r="A84" s="16"/>
      <c r="B84" s="17"/>
      <c r="D84" s="18"/>
      <c r="F84" s="42"/>
      <c r="G84" s="40"/>
      <c r="H84" s="41"/>
      <c r="I84" s="14" t="s">
        <v>151</v>
      </c>
      <c r="J84" s="14"/>
      <c r="K84" s="15" t="s">
        <v>61</v>
      </c>
      <c r="L84" s="258"/>
      <c r="M84" s="121" t="s">
        <v>61</v>
      </c>
      <c r="N84" s="131">
        <f>'B68'!N84</f>
        <v>0</v>
      </c>
      <c r="O84" s="203"/>
      <c r="P84" s="131">
        <f>BvS!N84+BvS!P84+BvS!R84+BvS!T84</f>
        <v>0</v>
      </c>
      <c r="Q84" s="203"/>
      <c r="R84" s="131">
        <f>JDE!N84+JDE!P84+JDE!R84</f>
        <v>0</v>
      </c>
      <c r="S84" s="203"/>
      <c r="T84" s="131">
        <f>REM!N84</f>
        <v>0</v>
      </c>
      <c r="U84" s="203"/>
      <c r="V84" s="131">
        <f>'T74'!N84+'T74'!P84+'T74'!R84</f>
        <v>0</v>
      </c>
      <c r="W84" s="275"/>
      <c r="X84" s="133">
        <f>VMA!M84+VMA!O84</f>
        <v>0</v>
      </c>
      <c r="Y84" s="203"/>
      <c r="Z84" s="146">
        <f t="shared" si="6"/>
        <v>0</v>
      </c>
      <c r="AA84" s="193"/>
    </row>
    <row r="85" spans="1:29" ht="12.75" customHeight="1" thickBot="1" x14ac:dyDescent="0.25">
      <c r="A85" s="16"/>
      <c r="B85" s="17"/>
      <c r="D85" s="18"/>
      <c r="F85" s="43"/>
      <c r="G85" s="44"/>
      <c r="H85" s="45"/>
      <c r="I85" s="14" t="s">
        <v>152</v>
      </c>
      <c r="J85" s="175" t="s">
        <v>322</v>
      </c>
      <c r="K85" s="15" t="s">
        <v>90</v>
      </c>
      <c r="L85" s="78" t="s">
        <v>216</v>
      </c>
      <c r="M85" s="121" t="s">
        <v>269</v>
      </c>
      <c r="N85" s="131">
        <f>'B68'!N85</f>
        <v>26.1</v>
      </c>
      <c r="O85" s="204"/>
      <c r="P85" s="131">
        <f>BvS!N85+BvS!P85+BvS!R85+BvS!T85</f>
        <v>146</v>
      </c>
      <c r="Q85" s="204"/>
      <c r="R85" s="131">
        <f>JDE!N85+JDE!P85+JDE!R85</f>
        <v>169.8</v>
      </c>
      <c r="S85" s="204"/>
      <c r="T85" s="131">
        <f>REM!N85</f>
        <v>22</v>
      </c>
      <c r="U85" s="204"/>
      <c r="V85" s="131">
        <f>'T74'!N85+'T74'!P85+'T74'!R85</f>
        <v>0</v>
      </c>
      <c r="W85" s="222"/>
      <c r="X85" s="133">
        <f>VMA!M85+VMA!O85</f>
        <v>61.5</v>
      </c>
      <c r="Y85" s="204"/>
      <c r="Z85" s="146">
        <f t="shared" si="6"/>
        <v>425.4</v>
      </c>
      <c r="AA85" s="194"/>
    </row>
    <row r="86" spans="1:29" ht="12.75" customHeight="1" thickBot="1" x14ac:dyDescent="0.25">
      <c r="A86" s="16"/>
      <c r="B86" s="17"/>
      <c r="D86" s="18"/>
      <c r="I86" s="46"/>
      <c r="J86" s="46"/>
      <c r="K86" s="47"/>
      <c r="L86" s="47"/>
      <c r="M86" s="47"/>
      <c r="N86" s="135"/>
      <c r="O86" s="135"/>
      <c r="P86" s="135"/>
      <c r="Q86" s="135"/>
      <c r="R86" s="135"/>
      <c r="S86" s="135"/>
      <c r="T86" s="135"/>
      <c r="U86" s="135"/>
      <c r="V86" s="135">
        <f>'T74'!N86+'T74'!P86+'T74'!R86</f>
        <v>0</v>
      </c>
      <c r="W86" s="135"/>
      <c r="X86" s="135"/>
      <c r="Y86" s="135"/>
      <c r="Z86" s="141"/>
      <c r="AA86" s="142"/>
    </row>
    <row r="87" spans="1:29" ht="12.75" customHeight="1" thickBot="1" x14ac:dyDescent="0.25">
      <c r="A87" s="16"/>
      <c r="B87" s="17"/>
      <c r="D87" s="18"/>
      <c r="F87" s="36" t="s">
        <v>154</v>
      </c>
      <c r="G87" s="37"/>
      <c r="H87" s="38"/>
      <c r="I87" s="14" t="s">
        <v>10</v>
      </c>
      <c r="J87" s="175" t="s">
        <v>322</v>
      </c>
      <c r="K87" s="15" t="s">
        <v>85</v>
      </c>
      <c r="L87" s="80" t="s">
        <v>217</v>
      </c>
      <c r="M87" s="15" t="s">
        <v>241</v>
      </c>
      <c r="N87" s="131">
        <f>'B68'!N87</f>
        <v>97.7</v>
      </c>
      <c r="O87" s="202">
        <f>SUM(N87:N90)</f>
        <v>134.10000000000002</v>
      </c>
      <c r="P87" s="131">
        <f>BvS!N87+BvS!P87+BvS!R87+BvS!T87</f>
        <v>857.8</v>
      </c>
      <c r="Q87" s="202">
        <f>SUM(P87:P90)</f>
        <v>1484.6</v>
      </c>
      <c r="R87" s="131">
        <f>JDE!N87+JDE!P87+JDE!R87</f>
        <v>461.5</v>
      </c>
      <c r="S87" s="202">
        <f>SUM(R87:R90)</f>
        <v>1312.6</v>
      </c>
      <c r="T87" s="131">
        <f>REM!N87</f>
        <v>41</v>
      </c>
      <c r="U87" s="202">
        <f>SUM(T87:T90)</f>
        <v>59.699999999999996</v>
      </c>
      <c r="V87" s="131">
        <f>'T74'!N87+'T74'!P87+'T74'!R87</f>
        <v>148.30000000000001</v>
      </c>
      <c r="W87" s="202">
        <f>SUM(V87:V90)</f>
        <v>319.10000000000002</v>
      </c>
      <c r="X87" s="133">
        <f>VMA!M87+VMA!O87</f>
        <v>130.69999999999999</v>
      </c>
      <c r="Y87" s="202">
        <f>SUM(X87:X90)</f>
        <v>168.49999999999997</v>
      </c>
      <c r="Z87" s="146">
        <f>N87+P87+R87+T87+V87+X87</f>
        <v>1737</v>
      </c>
      <c r="AA87" s="192">
        <f>SUM(Z87:Z90)</f>
        <v>3478.6000000000004</v>
      </c>
    </row>
    <row r="88" spans="1:29" ht="12.75" customHeight="1" thickBot="1" x14ac:dyDescent="0.25">
      <c r="A88" s="16"/>
      <c r="B88" s="17"/>
      <c r="D88" s="18"/>
      <c r="F88" s="243" t="s">
        <v>155</v>
      </c>
      <c r="G88" s="244"/>
      <c r="H88" s="245"/>
      <c r="I88" s="14" t="s">
        <v>11</v>
      </c>
      <c r="J88" s="175" t="s">
        <v>322</v>
      </c>
      <c r="K88" s="15" t="s">
        <v>218</v>
      </c>
      <c r="L88" s="80" t="s">
        <v>219</v>
      </c>
      <c r="M88" s="15"/>
      <c r="N88" s="131">
        <f>'B68'!N88</f>
        <v>20.100000000000001</v>
      </c>
      <c r="O88" s="203"/>
      <c r="P88" s="131">
        <f>BvS!N88+BvS!P88+BvS!R88+BvS!T88</f>
        <v>115.69999999999999</v>
      </c>
      <c r="Q88" s="203"/>
      <c r="R88" s="131">
        <f>JDE!N88+JDE!P88+JDE!R88</f>
        <v>119.1</v>
      </c>
      <c r="S88" s="203"/>
      <c r="T88" s="131">
        <f>REM!N88</f>
        <v>14.3</v>
      </c>
      <c r="U88" s="203"/>
      <c r="V88" s="131">
        <f>'T74'!N88+'T74'!P88+'T74'!R88</f>
        <v>51.5</v>
      </c>
      <c r="W88" s="203"/>
      <c r="X88" s="133">
        <f>VMA!M88+VMA!O88</f>
        <v>22.7</v>
      </c>
      <c r="Y88" s="203"/>
      <c r="Z88" s="146">
        <f>N88+P88+R88+T88+V88+X88</f>
        <v>343.4</v>
      </c>
      <c r="AA88" s="193"/>
    </row>
    <row r="89" spans="1:29" ht="12.75" customHeight="1" thickBot="1" x14ac:dyDescent="0.25">
      <c r="A89" s="16"/>
      <c r="B89" s="17"/>
      <c r="D89" s="18"/>
      <c r="F89" s="42" t="s">
        <v>162</v>
      </c>
      <c r="G89" s="40"/>
      <c r="H89" s="41"/>
      <c r="I89" s="14" t="s">
        <v>12</v>
      </c>
      <c r="J89" s="175" t="s">
        <v>322</v>
      </c>
      <c r="K89" s="15" t="s">
        <v>220</v>
      </c>
      <c r="L89" s="80" t="s">
        <v>221</v>
      </c>
      <c r="M89" s="15" t="s">
        <v>262</v>
      </c>
      <c r="N89" s="131">
        <f>'B68'!N89</f>
        <v>16.3</v>
      </c>
      <c r="O89" s="203"/>
      <c r="P89" s="131">
        <f>BvS!N89+BvS!P89+BvS!R89+BvS!T89</f>
        <v>62.6</v>
      </c>
      <c r="Q89" s="203"/>
      <c r="R89" s="131">
        <f>JDE!N89+JDE!P89+JDE!R89</f>
        <v>76.699999999999989</v>
      </c>
      <c r="S89" s="203"/>
      <c r="T89" s="131">
        <f>REM!N89</f>
        <v>4.4000000000000004</v>
      </c>
      <c r="U89" s="203"/>
      <c r="V89" s="131">
        <f>'T74'!N89+'T74'!P89+'T74'!R89</f>
        <v>11.7</v>
      </c>
      <c r="W89" s="203"/>
      <c r="X89" s="133">
        <f>VMA!M89+VMA!O89</f>
        <v>15.1</v>
      </c>
      <c r="Y89" s="203"/>
      <c r="Z89" s="146">
        <f>N89+P89+R89+T89+V89+X89</f>
        <v>186.79999999999998</v>
      </c>
      <c r="AA89" s="193"/>
    </row>
    <row r="90" spans="1:29" ht="12.75" customHeight="1" thickBot="1" x14ac:dyDescent="0.25">
      <c r="A90" s="16"/>
      <c r="B90" s="17"/>
      <c r="D90" s="18"/>
      <c r="F90" s="43"/>
      <c r="G90" s="44"/>
      <c r="H90" s="45"/>
      <c r="I90" s="14" t="s">
        <v>13</v>
      </c>
      <c r="J90" s="175" t="s">
        <v>322</v>
      </c>
      <c r="K90" s="15" t="s">
        <v>14</v>
      </c>
      <c r="L90" s="15" t="s">
        <v>222</v>
      </c>
      <c r="M90" s="15" t="s">
        <v>243</v>
      </c>
      <c r="N90" s="131">
        <f>'B68'!N90</f>
        <v>0</v>
      </c>
      <c r="O90" s="204"/>
      <c r="P90" s="131">
        <f>BvS!N90+BvS!P90+BvS!R90+BvS!T90</f>
        <v>448.5</v>
      </c>
      <c r="Q90" s="204"/>
      <c r="R90" s="131">
        <f>JDE!N90+JDE!P90+JDE!R90</f>
        <v>655.29999999999995</v>
      </c>
      <c r="S90" s="204"/>
      <c r="T90" s="131">
        <f>REM!N90</f>
        <v>0</v>
      </c>
      <c r="U90" s="204"/>
      <c r="V90" s="131">
        <f>'T74'!N90+'T74'!P90+'T74'!R90</f>
        <v>107.6</v>
      </c>
      <c r="W90" s="204"/>
      <c r="X90" s="133">
        <f>VMA!M90+VMA!O90</f>
        <v>0</v>
      </c>
      <c r="Y90" s="204"/>
      <c r="Z90" s="146">
        <f>N90+P90+R90+T90+V90+X90</f>
        <v>1211.3999999999999</v>
      </c>
      <c r="AA90" s="194"/>
    </row>
    <row r="91" spans="1:29" ht="12.75" customHeight="1" thickBot="1" x14ac:dyDescent="0.25">
      <c r="A91" s="16"/>
      <c r="B91" s="17"/>
      <c r="D91" s="18"/>
      <c r="I91" s="48"/>
      <c r="J91" s="48"/>
      <c r="M91" s="53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41"/>
      <c r="AA91" s="142"/>
    </row>
    <row r="92" spans="1:29" ht="12.75" customHeight="1" thickBot="1" x14ac:dyDescent="0.25">
      <c r="A92" s="16"/>
      <c r="B92" s="17"/>
      <c r="D92" s="128"/>
      <c r="E92" s="127"/>
      <c r="F92" s="127"/>
      <c r="G92" s="127"/>
      <c r="H92" s="127"/>
      <c r="I92" s="127"/>
      <c r="J92" s="127"/>
      <c r="K92" s="127"/>
      <c r="L92" s="127"/>
      <c r="M92" s="127"/>
      <c r="N92" s="306">
        <f>O87+O75+N73</f>
        <v>1203.6000000000001</v>
      </c>
      <c r="O92" s="307"/>
      <c r="P92" s="306">
        <f>Q87+Q75+P73</f>
        <v>8871.2000000000007</v>
      </c>
      <c r="Q92" s="307"/>
      <c r="R92" s="306">
        <f>S87+S75+R73</f>
        <v>14254.300000000001</v>
      </c>
      <c r="S92" s="307"/>
      <c r="T92" s="306">
        <f>U87+U75+T73</f>
        <v>320.29999999999995</v>
      </c>
      <c r="U92" s="307"/>
      <c r="V92" s="306">
        <f>W87+W75+V73</f>
        <v>1835.5</v>
      </c>
      <c r="W92" s="307"/>
      <c r="X92" s="306">
        <f>Y87+Y75+X73</f>
        <v>2684.3</v>
      </c>
      <c r="Y92" s="307"/>
      <c r="Z92" s="196">
        <f>AA87+AA75+Z73</f>
        <v>29169.200000000001</v>
      </c>
      <c r="AA92" s="197"/>
      <c r="AB92" s="136">
        <f>SUM(N92:Y92)</f>
        <v>29169.200000000001</v>
      </c>
      <c r="AC92" s="145" t="str">
        <f>IF(Z92=AB92,"CORRECT","WRONG")</f>
        <v>CORRECT</v>
      </c>
    </row>
    <row r="93" spans="1:29" ht="12.75" customHeight="1" thickBot="1" x14ac:dyDescent="0.25">
      <c r="A93" s="16"/>
      <c r="B93" s="17"/>
      <c r="I93" s="48"/>
      <c r="J93" s="48"/>
      <c r="M93" s="53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41"/>
      <c r="AA93" s="142"/>
      <c r="AC93" s="145"/>
    </row>
    <row r="94" spans="1:29" ht="12.75" customHeight="1" x14ac:dyDescent="0.2">
      <c r="A94" s="16"/>
      <c r="B94" s="17"/>
      <c r="D94" s="49" t="s">
        <v>158</v>
      </c>
      <c r="E94" s="50"/>
      <c r="F94" s="51"/>
      <c r="G94" s="50"/>
      <c r="H94" s="52"/>
      <c r="I94" s="70"/>
      <c r="J94" s="70"/>
      <c r="K94" s="70"/>
      <c r="L94" s="70"/>
      <c r="M94" s="70"/>
      <c r="N94" s="220">
        <f>N97-N92</f>
        <v>118.19999999999982</v>
      </c>
      <c r="O94" s="221"/>
      <c r="P94" s="220">
        <f>P97-P92</f>
        <v>1056.5</v>
      </c>
      <c r="Q94" s="221"/>
      <c r="R94" s="220">
        <f>R97-R92</f>
        <v>1029.3999999999996</v>
      </c>
      <c r="S94" s="221"/>
      <c r="T94" s="220">
        <f>T97-T92</f>
        <v>50.400000000000034</v>
      </c>
      <c r="U94" s="221"/>
      <c r="V94" s="220">
        <f>V97-V92</f>
        <v>272.59999999999991</v>
      </c>
      <c r="W94" s="221"/>
      <c r="X94" s="220">
        <f>X97-X92</f>
        <v>391.59999999999991</v>
      </c>
      <c r="Y94" s="221"/>
      <c r="Z94" s="198">
        <f>Z97-Z92</f>
        <v>2918.7000000000007</v>
      </c>
      <c r="AA94" s="199"/>
      <c r="AB94" s="291">
        <f>SUM(N94:Y95)</f>
        <v>2918.6999999999994</v>
      </c>
      <c r="AC94" s="287" t="str">
        <f>IF(Z94=AB94,"WRONG","CORRECT")</f>
        <v>WRONG</v>
      </c>
    </row>
    <row r="95" spans="1:29" ht="12.75" customHeight="1" thickBot="1" x14ac:dyDescent="0.25">
      <c r="A95" s="16"/>
      <c r="B95" s="17"/>
      <c r="D95" s="55" t="s">
        <v>96</v>
      </c>
      <c r="E95" s="56"/>
      <c r="F95" s="57"/>
      <c r="G95" s="56"/>
      <c r="H95" s="58"/>
      <c r="I95" s="74"/>
      <c r="J95" s="74"/>
      <c r="K95" s="74"/>
      <c r="L95" s="74"/>
      <c r="M95" s="74"/>
      <c r="N95" s="222"/>
      <c r="O95" s="223"/>
      <c r="P95" s="222"/>
      <c r="Q95" s="223"/>
      <c r="R95" s="222"/>
      <c r="S95" s="223"/>
      <c r="T95" s="222"/>
      <c r="U95" s="223"/>
      <c r="V95" s="222"/>
      <c r="W95" s="223"/>
      <c r="X95" s="222"/>
      <c r="Y95" s="223"/>
      <c r="Z95" s="200"/>
      <c r="AA95" s="201"/>
      <c r="AB95" s="292"/>
      <c r="AC95" s="287" t="str">
        <f>IF(Z95=AB95,"CORRECT","WRONG")</f>
        <v>CORRECT</v>
      </c>
    </row>
    <row r="96" spans="1:29" ht="12.75" customHeight="1" x14ac:dyDescent="0.2">
      <c r="A96" s="16"/>
      <c r="B96" s="17"/>
      <c r="I96" s="79"/>
      <c r="J96" s="79"/>
      <c r="M96" s="76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41"/>
      <c r="AA96" s="142"/>
    </row>
    <row r="97" spans="1:27" ht="12.75" customHeight="1" x14ac:dyDescent="0.2">
      <c r="A97" s="54"/>
      <c r="B97" s="129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308">
        <f>'B68'!N97</f>
        <v>1321.8</v>
      </c>
      <c r="O97" s="309">
        <f>'B68'!O97</f>
        <v>0</v>
      </c>
      <c r="P97" s="308">
        <f>BvS!N97+BvS!P97+BvS!R97+BvS!T97</f>
        <v>9927.7000000000007</v>
      </c>
      <c r="Q97" s="309"/>
      <c r="R97" s="308">
        <f>JDE!N97+JDE!P97+JDE!R97</f>
        <v>15283.7</v>
      </c>
      <c r="S97" s="309"/>
      <c r="T97" s="308">
        <f>REM!N97</f>
        <v>370.7</v>
      </c>
      <c r="U97" s="309"/>
      <c r="V97" s="308">
        <f>'T74'!N97+'T74'!P97+'T74'!R97</f>
        <v>2108.1</v>
      </c>
      <c r="W97" s="309"/>
      <c r="X97" s="308">
        <f>VMA!M97+VMA!O97</f>
        <v>3075.9</v>
      </c>
      <c r="Y97" s="309"/>
      <c r="Z97" s="196">
        <f>SUM(N97:Y97)</f>
        <v>32087.9</v>
      </c>
      <c r="AA97" s="197"/>
    </row>
    <row r="98" spans="1:27" ht="12.75" customHeight="1" thickBot="1" x14ac:dyDescent="0.25">
      <c r="I98" s="79"/>
      <c r="J98" s="79"/>
      <c r="M98" s="76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43"/>
      <c r="AA98" s="144"/>
    </row>
    <row r="99" spans="1:27" ht="12.75" customHeight="1" x14ac:dyDescent="0.2">
      <c r="I99" s="79"/>
      <c r="J99" s="79"/>
      <c r="M99" s="59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</row>
    <row r="100" spans="1:27" ht="12.75" customHeight="1" x14ac:dyDescent="0.2">
      <c r="B100" s="60" t="s">
        <v>159</v>
      </c>
      <c r="C100" s="61"/>
      <c r="D100" s="61"/>
      <c r="E100" s="61"/>
      <c r="F100" s="62"/>
      <c r="G100" s="61"/>
      <c r="H100" s="63"/>
      <c r="I100" s="14" t="s">
        <v>292</v>
      </c>
      <c r="J100" s="14"/>
      <c r="K100" s="15" t="s">
        <v>97</v>
      </c>
      <c r="L100" s="15"/>
      <c r="M100" s="121" t="s">
        <v>99</v>
      </c>
      <c r="N100" s="131">
        <f>'B68'!N100</f>
        <v>0</v>
      </c>
      <c r="O100" s="217">
        <f>SUM(N100:N103)</f>
        <v>0</v>
      </c>
      <c r="P100" s="131">
        <f>BvS!N100+BvS!P100+BvS!R100+BvS!T100</f>
        <v>0</v>
      </c>
      <c r="Q100" s="217">
        <f>SUM(P100:P103)</f>
        <v>220.99999999999997</v>
      </c>
      <c r="R100" s="131">
        <f>JDE!N100+JDE!P100+JDE!R100</f>
        <v>0</v>
      </c>
      <c r="S100" s="217">
        <f>SUM(R100:R103)</f>
        <v>852.8</v>
      </c>
      <c r="T100" s="131">
        <f>REM!N100</f>
        <v>0</v>
      </c>
      <c r="U100" s="217">
        <f>SUM(T100:T103)</f>
        <v>0</v>
      </c>
      <c r="V100" s="131">
        <f>'T74'!N100+'T74'!P100+'T74'!R100</f>
        <v>0</v>
      </c>
      <c r="W100" s="217">
        <f>SUM(V100:V103)</f>
        <v>74.900000000000006</v>
      </c>
      <c r="X100" s="133">
        <f>VMA!M100+VMA!O100</f>
        <v>0</v>
      </c>
      <c r="Y100" s="202">
        <f>SUM(X100:X103)</f>
        <v>143.80000000000001</v>
      </c>
      <c r="Z100" s="131">
        <f>N100+P100+R100+T100+V100</f>
        <v>0</v>
      </c>
      <c r="AA100" s="202">
        <f>SUM(Z100:Z103)</f>
        <v>1148.7</v>
      </c>
    </row>
    <row r="101" spans="1:27" ht="12.75" customHeight="1" x14ac:dyDescent="0.2">
      <c r="B101" s="239" t="s">
        <v>107</v>
      </c>
      <c r="C101" s="240"/>
      <c r="D101" s="240"/>
      <c r="E101" s="64"/>
      <c r="F101" s="65"/>
      <c r="G101" s="66"/>
      <c r="H101" s="67"/>
      <c r="I101" s="14" t="s">
        <v>293</v>
      </c>
      <c r="J101" s="14"/>
      <c r="K101" s="15" t="s">
        <v>98</v>
      </c>
      <c r="L101" s="15"/>
      <c r="M101" s="121" t="s">
        <v>100</v>
      </c>
      <c r="N101" s="131">
        <f>'B68'!N101</f>
        <v>0</v>
      </c>
      <c r="O101" s="217"/>
      <c r="P101" s="131">
        <f>BvS!N101+BvS!P101+BvS!R101+BvS!T101</f>
        <v>0</v>
      </c>
      <c r="Q101" s="217"/>
      <c r="R101" s="131">
        <f>JDE!N101+JDE!P101+JDE!R101</f>
        <v>0</v>
      </c>
      <c r="S101" s="217"/>
      <c r="T101" s="131">
        <f>REM!N101</f>
        <v>0</v>
      </c>
      <c r="U101" s="217"/>
      <c r="V101" s="131">
        <f>'T74'!N101+'T74'!P101+'T74'!R101</f>
        <v>0</v>
      </c>
      <c r="W101" s="217"/>
      <c r="X101" s="133">
        <f>VMA!M101+VMA!O101</f>
        <v>0</v>
      </c>
      <c r="Y101" s="203"/>
      <c r="Z101" s="131">
        <f>N101+P101+R101+T101+V101</f>
        <v>0</v>
      </c>
      <c r="AA101" s="203"/>
    </row>
    <row r="102" spans="1:27" x14ac:dyDescent="0.2">
      <c r="B102" s="68"/>
      <c r="I102" s="14" t="s">
        <v>294</v>
      </c>
      <c r="J102" s="14"/>
      <c r="K102" s="15" t="s">
        <v>296</v>
      </c>
      <c r="N102" s="131">
        <f>'B68'!N102</f>
        <v>0</v>
      </c>
      <c r="O102" s="217"/>
      <c r="P102" s="131">
        <f>BvS!N102+BvS!P102+BvS!R102+BvS!T102</f>
        <v>220.99999999999997</v>
      </c>
      <c r="Q102" s="217"/>
      <c r="R102" s="131">
        <f>JDE!N102+JDE!P102+JDE!R102</f>
        <v>852.8</v>
      </c>
      <c r="S102" s="217"/>
      <c r="T102" s="131">
        <f>REM!N102</f>
        <v>0</v>
      </c>
      <c r="U102" s="217"/>
      <c r="V102" s="131">
        <f>'T74'!N102+'T74'!P102+'T74'!R102</f>
        <v>74.900000000000006</v>
      </c>
      <c r="W102" s="217"/>
      <c r="X102" s="133">
        <f>VMA!M102+VMA!O102</f>
        <v>143.80000000000001</v>
      </c>
      <c r="Y102" s="203"/>
      <c r="Z102" s="131">
        <f>N102+P102+R102+T102+V102</f>
        <v>1148.7</v>
      </c>
      <c r="AA102" s="203"/>
    </row>
    <row r="103" spans="1:27" x14ac:dyDescent="0.2">
      <c r="I103" s="14" t="s">
        <v>295</v>
      </c>
      <c r="J103" s="14"/>
      <c r="K103" s="15" t="s">
        <v>297</v>
      </c>
      <c r="N103" s="131">
        <f>'B68'!N103</f>
        <v>0</v>
      </c>
      <c r="O103" s="217"/>
      <c r="P103" s="131">
        <f>BvS!N103+BvS!P103+BvS!R103+BvS!T103</f>
        <v>0</v>
      </c>
      <c r="Q103" s="217"/>
      <c r="R103" s="131">
        <f>JDE!N103+JDE!P103+JDE!R103</f>
        <v>0</v>
      </c>
      <c r="S103" s="217"/>
      <c r="T103" s="131">
        <f>REM!N103</f>
        <v>0</v>
      </c>
      <c r="U103" s="217"/>
      <c r="V103" s="131">
        <f>'T74'!N103+'T74'!P103+'T74'!R103</f>
        <v>0</v>
      </c>
      <c r="W103" s="217"/>
      <c r="X103" s="133">
        <f>VMA!M103+VMA!O103</f>
        <v>0</v>
      </c>
      <c r="Y103" s="204"/>
      <c r="Z103" s="131">
        <f>N103+P103+R103+T103+V103</f>
        <v>0</v>
      </c>
      <c r="AA103" s="204"/>
    </row>
    <row r="104" spans="1:27" x14ac:dyDescent="0.2">
      <c r="I104" s="79"/>
      <c r="J104" s="79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</row>
    <row r="105" spans="1:27" x14ac:dyDescent="0.2">
      <c r="I105" s="81"/>
      <c r="J105" s="81"/>
      <c r="K105" s="59"/>
      <c r="L105" s="59"/>
      <c r="M105" s="59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</row>
    <row r="106" spans="1:27" x14ac:dyDescent="0.2">
      <c r="A106" s="60" t="s">
        <v>160</v>
      </c>
      <c r="B106" s="69"/>
      <c r="C106" s="69"/>
      <c r="D106" s="69"/>
      <c r="E106" s="69"/>
      <c r="F106" s="62"/>
      <c r="G106" s="69"/>
      <c r="H106" s="70"/>
      <c r="I106" s="82">
        <v>1</v>
      </c>
      <c r="J106" s="82"/>
      <c r="K106" s="15" t="s">
        <v>102</v>
      </c>
      <c r="L106" s="15"/>
      <c r="M106" s="15" t="s">
        <v>105</v>
      </c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</row>
    <row r="107" spans="1:27" ht="12.75" customHeight="1" x14ac:dyDescent="0.2">
      <c r="A107" s="71" t="s">
        <v>101</v>
      </c>
      <c r="B107" s="4"/>
      <c r="C107" s="4"/>
      <c r="D107" s="4"/>
      <c r="E107" s="4"/>
      <c r="I107" s="82">
        <v>2</v>
      </c>
      <c r="J107" s="82"/>
      <c r="K107" s="15" t="s">
        <v>103</v>
      </c>
      <c r="L107" s="15"/>
      <c r="M107" s="15"/>
      <c r="N107" s="134">
        <f>SUM(N100:N106)</f>
        <v>0</v>
      </c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</row>
    <row r="108" spans="1:27" x14ac:dyDescent="0.2">
      <c r="A108" s="71"/>
      <c r="B108" s="4"/>
      <c r="C108" s="4"/>
      <c r="D108" s="4"/>
      <c r="E108" s="4"/>
      <c r="I108" s="82">
        <v>3</v>
      </c>
      <c r="J108" s="82"/>
      <c r="K108" s="15" t="s">
        <v>244</v>
      </c>
      <c r="L108" s="15"/>
      <c r="M108" s="15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</row>
    <row r="109" spans="1:27" x14ac:dyDescent="0.2">
      <c r="A109" s="72"/>
      <c r="B109" s="73"/>
      <c r="C109" s="73"/>
      <c r="D109" s="73"/>
      <c r="E109" s="73"/>
      <c r="F109" s="65"/>
      <c r="G109" s="73"/>
      <c r="H109" s="74"/>
      <c r="I109" s="82">
        <v>4</v>
      </c>
      <c r="J109" s="82"/>
      <c r="K109" s="15" t="s">
        <v>104</v>
      </c>
      <c r="L109" s="15"/>
      <c r="M109" s="15" t="s">
        <v>106</v>
      </c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</row>
    <row r="110" spans="1:27" x14ac:dyDescent="0.2"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</row>
    <row r="111" spans="1:27" ht="12.75" hidden="1" customHeight="1" x14ac:dyDescent="0.2">
      <c r="A111" s="285" t="s">
        <v>298</v>
      </c>
      <c r="B111" s="285"/>
      <c r="C111" s="285"/>
      <c r="D111" s="285"/>
      <c r="E111" s="285"/>
      <c r="F111" s="285"/>
      <c r="G111" s="285"/>
      <c r="H111" s="285"/>
      <c r="I111" s="286"/>
      <c r="J111" s="286"/>
      <c r="K111" s="286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</row>
    <row r="112" spans="1:27" ht="12.75" hidden="1" customHeight="1" x14ac:dyDescent="0.2">
      <c r="A112" s="285" t="s">
        <v>299</v>
      </c>
      <c r="B112" s="285"/>
      <c r="C112" s="285"/>
      <c r="D112" s="285"/>
      <c r="E112" s="285"/>
      <c r="F112" s="285"/>
      <c r="G112" s="285"/>
      <c r="H112" s="285"/>
      <c r="I112" s="286"/>
      <c r="J112" s="286"/>
      <c r="K112" s="286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</row>
    <row r="113" spans="1:29" ht="12.75" hidden="1" customHeight="1" x14ac:dyDescent="0.2">
      <c r="A113" s="285" t="s">
        <v>300</v>
      </c>
      <c r="B113" s="285"/>
      <c r="C113" s="285"/>
      <c r="D113" s="285"/>
      <c r="E113" s="285"/>
      <c r="F113" s="285"/>
      <c r="G113" s="285"/>
      <c r="H113" s="285"/>
      <c r="I113" s="286"/>
      <c r="J113" s="286"/>
      <c r="K113" s="286"/>
      <c r="N113" s="195" t="str">
        <f>IF(N111=N112,"CORRECT","WRONG")</f>
        <v>CORRECT</v>
      </c>
      <c r="O113" s="195"/>
      <c r="P113" s="195" t="str">
        <f>IF(P111=P112,"CORRECT","WRONG")</f>
        <v>CORRECT</v>
      </c>
      <c r="Q113" s="195"/>
      <c r="R113" s="195" t="str">
        <f>IF(R111=R112,"CORRECT","WRONG")</f>
        <v>CORRECT</v>
      </c>
      <c r="S113" s="195"/>
      <c r="T113" s="195" t="str">
        <f>IF(T111=T112,"CORRECT","WRONG")</f>
        <v>CORRECT</v>
      </c>
      <c r="U113" s="195"/>
      <c r="V113" s="195" t="str">
        <f>IF(V111=V112,"CORRECT","WRONG")</f>
        <v>CORRECT</v>
      </c>
      <c r="W113" s="195"/>
      <c r="X113" s="195" t="str">
        <f>IF(X111=X112,"CORRECT","WRONG")</f>
        <v>CORRECT</v>
      </c>
      <c r="Y113" s="195"/>
      <c r="Z113" s="195" t="str">
        <f>IF(Z111=Z112,"CORRECT","WRONG")</f>
        <v>CORRECT</v>
      </c>
      <c r="AA113" s="195"/>
    </row>
    <row r="115" spans="1:29" x14ac:dyDescent="0.2">
      <c r="A115" s="75" t="s">
        <v>61</v>
      </c>
    </row>
    <row r="121" spans="1:29" x14ac:dyDescent="0.2">
      <c r="I121" s="177" t="s">
        <v>324</v>
      </c>
      <c r="AB121" s="7"/>
      <c r="AC121" s="7"/>
    </row>
    <row r="122" spans="1:29" x14ac:dyDescent="0.2">
      <c r="I122" s="177"/>
      <c r="AB122" s="7"/>
      <c r="AC122" s="7"/>
    </row>
    <row r="123" spans="1:29" ht="15" x14ac:dyDescent="0.2">
      <c r="I123" s="178"/>
      <c r="N123" s="77" t="s">
        <v>325</v>
      </c>
      <c r="O123" s="77" t="s">
        <v>326</v>
      </c>
      <c r="P123" s="77" t="s">
        <v>325</v>
      </c>
      <c r="Q123" s="77" t="s">
        <v>326</v>
      </c>
      <c r="R123" s="77" t="s">
        <v>325</v>
      </c>
      <c r="S123" s="77" t="s">
        <v>326</v>
      </c>
      <c r="T123" s="77" t="s">
        <v>325</v>
      </c>
      <c r="U123" s="77" t="s">
        <v>326</v>
      </c>
      <c r="V123" s="77" t="s">
        <v>325</v>
      </c>
      <c r="W123" s="77" t="s">
        <v>326</v>
      </c>
      <c r="X123" s="77" t="s">
        <v>325</v>
      </c>
      <c r="Y123" s="77" t="s">
        <v>326</v>
      </c>
      <c r="Z123" s="77" t="s">
        <v>325</v>
      </c>
      <c r="AA123" s="77" t="s">
        <v>326</v>
      </c>
    </row>
    <row r="124" spans="1:29" ht="13.5" thickBot="1" x14ac:dyDescent="0.25"/>
    <row r="125" spans="1:29" ht="13.5" thickBot="1" x14ac:dyDescent="0.25">
      <c r="I125" s="179" t="s">
        <v>321</v>
      </c>
      <c r="K125" s="180" t="s">
        <v>327</v>
      </c>
      <c r="N125" s="181">
        <f>SUMIF(J4:J68,"SS",N4:N68)+SUMIF(J75:J90,"SS",N75:N90)</f>
        <v>0</v>
      </c>
      <c r="O125" s="182">
        <f>N125/N133</f>
        <v>0</v>
      </c>
      <c r="P125" s="181">
        <f>SUMIF(J4:J68,"SS",P4:P68)+SUMIF(J75:J90,"SS",P75:P90)</f>
        <v>100.3</v>
      </c>
      <c r="Q125" s="182">
        <f>P125/P133</f>
        <v>1.1306249436378394E-2</v>
      </c>
      <c r="R125" s="181">
        <f>SUMIF(J4:J68,"SS",R4:R68)+SUMIF(J75:J90,"SS",R75:R90)</f>
        <v>0</v>
      </c>
      <c r="S125" s="182">
        <f>R125/R133</f>
        <v>0</v>
      </c>
      <c r="T125" s="181">
        <f>SUMIF(J4:J68,"SS",T4:T68)+SUMIF(J75:J90,"SS",T75:T90)</f>
        <v>119.4</v>
      </c>
      <c r="U125" s="182">
        <f>T125/T133</f>
        <v>0.37277552294723698</v>
      </c>
      <c r="V125" s="181">
        <f>SUMIF(J4:J68,"SS",X4:X68)+SUMIF(J75:J90,"SS",X75:X90)</f>
        <v>0</v>
      </c>
      <c r="W125" s="182">
        <f>V125/V133</f>
        <v>0</v>
      </c>
      <c r="X125" s="181">
        <f>SUMIF(J4:J68,"SS",X4:X68)+SUMIF(J75:J90,"SS",X75:X90)</f>
        <v>0</v>
      </c>
      <c r="Y125" s="182">
        <f>X125/X133</f>
        <v>0</v>
      </c>
      <c r="Z125" s="181">
        <f>SUMIF(J4:J68,"SS",Z4:Z68)+SUMIF(J75:J90,"SS",Z75:Z90)</f>
        <v>219.7</v>
      </c>
      <c r="AA125" s="182">
        <f>Z125/Z133</f>
        <v>7.5319172277607885E-3</v>
      </c>
    </row>
    <row r="126" spans="1:29" ht="13.5" thickBot="1" x14ac:dyDescent="0.25">
      <c r="I126" s="183"/>
      <c r="K126" s="2"/>
      <c r="N126" s="181"/>
      <c r="P126" s="181"/>
      <c r="R126" s="181"/>
      <c r="T126" s="181"/>
      <c r="V126" s="181"/>
      <c r="X126" s="181"/>
      <c r="Z126" s="181"/>
    </row>
    <row r="127" spans="1:29" ht="13.5" thickBot="1" x14ac:dyDescent="0.25">
      <c r="I127" s="184" t="s">
        <v>323</v>
      </c>
      <c r="K127" s="180" t="s">
        <v>328</v>
      </c>
      <c r="N127" s="181">
        <f>SUMIF(J4:J68,"SB",N4:N70)+SUMIF(J75:J90,"SS",N75:N90)</f>
        <v>0</v>
      </c>
      <c r="O127" s="182">
        <f>N127/N133</f>
        <v>0</v>
      </c>
      <c r="P127" s="181">
        <f>SUMIF(J4:J68,"SB",P4:P70)+SUMIF(J75:J90,"SS",P75:P90)</f>
        <v>25.5</v>
      </c>
      <c r="Q127" s="182">
        <f>P127/P133</f>
        <v>2.8744701956894222E-3</v>
      </c>
      <c r="R127" s="181">
        <f>SUMIF(J4:J68,"SB",R4:R70)+SUMIF(J75:J90,"SS",R75:R90)</f>
        <v>0</v>
      </c>
      <c r="S127" s="182">
        <f>R127/R133</f>
        <v>0</v>
      </c>
      <c r="T127" s="181">
        <f>SUMIF(J4:J68,"SB",T4:T70)+SUMIF(J75:J90,"SS",T75:T90)</f>
        <v>0</v>
      </c>
      <c r="U127" s="182">
        <f>T127/T133</f>
        <v>0</v>
      </c>
      <c r="V127" s="181">
        <f>SUMIF(J4:J68,"SB",X4:X70)+SUMIF(J75:J90,"SS",X75:X90)</f>
        <v>0</v>
      </c>
      <c r="W127" s="182">
        <f>V127/V133</f>
        <v>0</v>
      </c>
      <c r="X127" s="181">
        <f>SUMIF(J4:J68,"SB",X4:X70)+SUMIF(J75:J90,"SS",X75:X90)</f>
        <v>0</v>
      </c>
      <c r="Y127" s="182">
        <f>X127/X133</f>
        <v>0</v>
      </c>
      <c r="Z127" s="181">
        <f>SUMIF(J4:J68,"SB",Z4:Z70)+SUMIF(J75:J90,"SS",Z75:Z90)</f>
        <v>25.5</v>
      </c>
      <c r="AA127" s="182">
        <f>Z127/Z133</f>
        <v>8.7420978292171187E-4</v>
      </c>
    </row>
    <row r="128" spans="1:29" ht="13.5" thickBot="1" x14ac:dyDescent="0.25">
      <c r="I128" s="183"/>
      <c r="K128" s="2"/>
      <c r="N128" s="181"/>
      <c r="P128" s="181"/>
      <c r="R128" s="181"/>
      <c r="T128" s="181"/>
      <c r="V128" s="181"/>
      <c r="X128" s="181"/>
      <c r="Z128" s="181"/>
    </row>
    <row r="129" spans="9:29" ht="13.5" thickBot="1" x14ac:dyDescent="0.25">
      <c r="I129" s="185" t="s">
        <v>322</v>
      </c>
      <c r="K129" s="180" t="s">
        <v>329</v>
      </c>
      <c r="N129" s="181">
        <f>SUMIF(J4:J68,"SF",N4:N70)+SUMIF(J75:J90,"SF",N75:N90)</f>
        <v>1203.5999999999999</v>
      </c>
      <c r="O129" s="182">
        <f>N129/N133</f>
        <v>1</v>
      </c>
      <c r="P129" s="181">
        <f>SUMIF(J4:J68,"SF",P4:P70)+SUMIF(J75:J90,"SF",P75:P90)</f>
        <v>8745.4</v>
      </c>
      <c r="Q129" s="182">
        <f>P129/P133</f>
        <v>0.98581928036793232</v>
      </c>
      <c r="R129" s="181">
        <f>SUMIF(J4:J68,"SF",R4:R70)+SUMIF(J75:J90,"SF",R75:R90)</f>
        <v>14254.300000000001</v>
      </c>
      <c r="S129" s="182">
        <f>R129/R133</f>
        <v>1</v>
      </c>
      <c r="T129" s="181">
        <f>SUMIF(J4:J68,"SF",T4:T70)+SUMIF(J75:J90,"SF",T75:T90)</f>
        <v>200.9</v>
      </c>
      <c r="U129" s="182">
        <f>T129/T133</f>
        <v>0.62722447705276307</v>
      </c>
      <c r="V129" s="181">
        <f>SUMIF(J4:J68,"SF",V4:V70)+SUMIF(J75:J90,"SF",V75:V90)</f>
        <v>1835.5</v>
      </c>
      <c r="W129" s="182">
        <f>V129/V133</f>
        <v>1</v>
      </c>
      <c r="X129" s="181">
        <f>SUMIF(J4:J68,"SF",X4:X70)+SUMIF(J75:J90,"SF",X75:X90)</f>
        <v>2684.3</v>
      </c>
      <c r="Y129" s="182">
        <f>X129/X133</f>
        <v>1</v>
      </c>
      <c r="Z129" s="181">
        <f>SUMIF(J4:J68,"SF",Z4:Z70)+SUMIF(J75:J90,"SF",Z75:Z90)</f>
        <v>28924</v>
      </c>
      <c r="AA129" s="182">
        <f>Z129/Z133</f>
        <v>0.99159387298931745</v>
      </c>
    </row>
    <row r="130" spans="9:29" x14ac:dyDescent="0.2">
      <c r="N130" s="181"/>
      <c r="P130" s="181"/>
      <c r="R130" s="181"/>
      <c r="T130" s="181"/>
      <c r="U130" s="182"/>
      <c r="V130" s="186"/>
      <c r="X130" s="186"/>
    </row>
    <row r="131" spans="9:29" x14ac:dyDescent="0.2">
      <c r="N131" s="181"/>
      <c r="P131" s="181"/>
      <c r="R131" s="181"/>
      <c r="T131" s="186"/>
      <c r="V131" s="186"/>
      <c r="X131" s="186"/>
    </row>
    <row r="132" spans="9:29" x14ac:dyDescent="0.2">
      <c r="N132" s="181"/>
      <c r="P132" s="181"/>
      <c r="R132" s="181"/>
      <c r="T132" s="186"/>
      <c r="V132" s="186"/>
      <c r="X132" s="186"/>
    </row>
    <row r="133" spans="9:29" x14ac:dyDescent="0.2">
      <c r="I133" s="6" t="s">
        <v>330</v>
      </c>
      <c r="N133" s="181">
        <f>SUM(N125:N129)</f>
        <v>1203.5999999999999</v>
      </c>
      <c r="P133" s="181">
        <f>SUM(P125:P129)</f>
        <v>8871.1999999999989</v>
      </c>
      <c r="R133" s="181">
        <f>SUM(R125:R129)</f>
        <v>14254.300000000001</v>
      </c>
      <c r="T133" s="181">
        <f>SUM(T125:T129)</f>
        <v>320.3</v>
      </c>
      <c r="V133" s="181">
        <f>SUM(V125:V129)</f>
        <v>1835.5</v>
      </c>
      <c r="X133" s="181">
        <f>SUM(X125:X129)</f>
        <v>2684.3</v>
      </c>
      <c r="Z133" s="181">
        <f>SUM(Z125:Z129)</f>
        <v>29169.200000000001</v>
      </c>
    </row>
    <row r="134" spans="9:29" x14ac:dyDescent="0.2">
      <c r="X134" s="186"/>
      <c r="AB134" s="181"/>
      <c r="AC134" s="7"/>
    </row>
    <row r="135" spans="9:29" x14ac:dyDescent="0.2">
      <c r="I135" s="187" t="s">
        <v>331</v>
      </c>
      <c r="AB135" s="7"/>
      <c r="AC135" s="7"/>
    </row>
  </sheetData>
  <mergeCells count="154">
    <mergeCell ref="A113:H113"/>
    <mergeCell ref="I113:K113"/>
    <mergeCell ref="AB94:AB95"/>
    <mergeCell ref="AC94:AC95"/>
    <mergeCell ref="V112:W112"/>
    <mergeCell ref="Z112:AA112"/>
    <mergeCell ref="Z97:AA97"/>
    <mergeCell ref="Z94:AA95"/>
    <mergeCell ref="X94:Y95"/>
    <mergeCell ref="X97:Y97"/>
    <mergeCell ref="Y100:Y103"/>
    <mergeCell ref="X111:Y111"/>
    <mergeCell ref="A111:H111"/>
    <mergeCell ref="I111:K111"/>
    <mergeCell ref="N111:O111"/>
    <mergeCell ref="T111:U111"/>
    <mergeCell ref="P111:Q111"/>
    <mergeCell ref="R111:S111"/>
    <mergeCell ref="V113:W113"/>
    <mergeCell ref="Z111:AA111"/>
    <mergeCell ref="N73:O73"/>
    <mergeCell ref="T73:U73"/>
    <mergeCell ref="V73:W73"/>
    <mergeCell ref="V111:W111"/>
    <mergeCell ref="AA100:AA103"/>
    <mergeCell ref="N113:O113"/>
    <mergeCell ref="T113:U113"/>
    <mergeCell ref="P113:Q113"/>
    <mergeCell ref="R113:S113"/>
    <mergeCell ref="Z113:AA113"/>
    <mergeCell ref="A112:H112"/>
    <mergeCell ref="I112:K112"/>
    <mergeCell ref="N112:O112"/>
    <mergeCell ref="T112:U112"/>
    <mergeCell ref="P112:Q112"/>
    <mergeCell ref="R112:S112"/>
    <mergeCell ref="Z92:AA92"/>
    <mergeCell ref="AA63:AA69"/>
    <mergeCell ref="AA75:AA85"/>
    <mergeCell ref="AA10:AA19"/>
    <mergeCell ref="Z73:AA73"/>
    <mergeCell ref="AA53:AA61"/>
    <mergeCell ref="O100:O103"/>
    <mergeCell ref="U100:U103"/>
    <mergeCell ref="W100:W103"/>
    <mergeCell ref="Q100:Q103"/>
    <mergeCell ref="S100:S103"/>
    <mergeCell ref="N97:O97"/>
    <mergeCell ref="T97:U97"/>
    <mergeCell ref="V97:W97"/>
    <mergeCell ref="P97:Q97"/>
    <mergeCell ref="R97:S97"/>
    <mergeCell ref="W63:W69"/>
    <mergeCell ref="W75:W85"/>
    <mergeCell ref="W33:W40"/>
    <mergeCell ref="W43:W50"/>
    <mergeCell ref="W53:W61"/>
    <mergeCell ref="AA43:AA50"/>
    <mergeCell ref="AA33:AA40"/>
    <mergeCell ref="AA87:AA90"/>
    <mergeCell ref="Z1:AA1"/>
    <mergeCell ref="AA23:AA31"/>
    <mergeCell ref="Y33:Y40"/>
    <mergeCell ref="Y43:Y50"/>
    <mergeCell ref="Y53:Y61"/>
    <mergeCell ref="AA4:AA7"/>
    <mergeCell ref="Z2:AA2"/>
    <mergeCell ref="N1:Y1"/>
    <mergeCell ref="N2:O2"/>
    <mergeCell ref="O4:O7"/>
    <mergeCell ref="O10:O19"/>
    <mergeCell ref="T2:U2"/>
    <mergeCell ref="U4:U7"/>
    <mergeCell ref="U10:U19"/>
    <mergeCell ref="Q10:Q19"/>
    <mergeCell ref="S10:S19"/>
    <mergeCell ref="P2:Q2"/>
    <mergeCell ref="R2:S2"/>
    <mergeCell ref="D1:H1"/>
    <mergeCell ref="A1:C1"/>
    <mergeCell ref="A46:B47"/>
    <mergeCell ref="I75:I77"/>
    <mergeCell ref="L10:L11"/>
    <mergeCell ref="D25:D26"/>
    <mergeCell ref="D32:D33"/>
    <mergeCell ref="M10:M11"/>
    <mergeCell ref="I47:I48"/>
    <mergeCell ref="K47:K48"/>
    <mergeCell ref="L47:L48"/>
    <mergeCell ref="M47:M48"/>
    <mergeCell ref="L75:L84"/>
    <mergeCell ref="B101:D101"/>
    <mergeCell ref="A36:A37"/>
    <mergeCell ref="F76:H76"/>
    <mergeCell ref="F88:H88"/>
    <mergeCell ref="D45:D46"/>
    <mergeCell ref="Q23:Q31"/>
    <mergeCell ref="Q63:Q69"/>
    <mergeCell ref="P73:Q73"/>
    <mergeCell ref="Q75:Q85"/>
    <mergeCell ref="Q87:Q90"/>
    <mergeCell ref="O87:O90"/>
    <mergeCell ref="N92:O92"/>
    <mergeCell ref="O23:O31"/>
    <mergeCell ref="O33:O40"/>
    <mergeCell ref="O43:O50"/>
    <mergeCell ref="O53:O61"/>
    <mergeCell ref="O63:O69"/>
    <mergeCell ref="O75:O85"/>
    <mergeCell ref="N94:O95"/>
    <mergeCell ref="X2:Y2"/>
    <mergeCell ref="Y4:Y7"/>
    <mergeCell ref="Y10:Y19"/>
    <mergeCell ref="Y23:Y31"/>
    <mergeCell ref="Y63:Y69"/>
    <mergeCell ref="Q4:Q7"/>
    <mergeCell ref="S4:S7"/>
    <mergeCell ref="S33:S40"/>
    <mergeCell ref="Q43:Q50"/>
    <mergeCell ref="S43:S50"/>
    <mergeCell ref="Q53:Q61"/>
    <mergeCell ref="S53:S61"/>
    <mergeCell ref="Q33:Q40"/>
    <mergeCell ref="U23:U31"/>
    <mergeCell ref="U33:U40"/>
    <mergeCell ref="U43:U50"/>
    <mergeCell ref="U53:U61"/>
    <mergeCell ref="S23:S31"/>
    <mergeCell ref="S63:S69"/>
    <mergeCell ref="U63:U69"/>
    <mergeCell ref="V2:W2"/>
    <mergeCell ref="W4:W7"/>
    <mergeCell ref="W10:W19"/>
    <mergeCell ref="W23:W31"/>
    <mergeCell ref="X112:Y112"/>
    <mergeCell ref="X113:Y113"/>
    <mergeCell ref="X73:Y73"/>
    <mergeCell ref="Y75:Y85"/>
    <mergeCell ref="Y87:Y90"/>
    <mergeCell ref="X92:Y92"/>
    <mergeCell ref="S87:S90"/>
    <mergeCell ref="P92:Q92"/>
    <mergeCell ref="R92:S92"/>
    <mergeCell ref="P94:Q95"/>
    <mergeCell ref="R94:S95"/>
    <mergeCell ref="R73:S73"/>
    <mergeCell ref="S75:S85"/>
    <mergeCell ref="W87:W90"/>
    <mergeCell ref="V92:W92"/>
    <mergeCell ref="U75:U85"/>
    <mergeCell ref="U87:U90"/>
    <mergeCell ref="T92:U92"/>
    <mergeCell ref="T94:U95"/>
    <mergeCell ref="V94:W95"/>
  </mergeCells>
  <phoneticPr fontId="3" type="noConversion"/>
  <conditionalFormatting sqref="AC92 N113:Y113">
    <cfRule type="cellIs" dxfId="3" priority="1" stopIfTrue="1" operator="equal">
      <formula>"WRONG"</formula>
    </cfRule>
  </conditionalFormatting>
  <conditionalFormatting sqref="O100:O103">
    <cfRule type="cellIs" dxfId="2" priority="2" stopIfTrue="1" operator="equal">
      <formula>"WRONG"</formula>
    </cfRule>
  </conditionalFormatting>
  <printOptions horizontalCentered="1"/>
  <pageMargins left="0.6692913385826772" right="0.55118110236220474" top="0.47244094488188981" bottom="0.27559055118110237" header="0.19685039370078741" footer="0.11811023622047245"/>
  <pageSetup paperSize="8" scale="69" orientation="landscape" r:id="rId1"/>
  <headerFooter alignWithMargins="0">
    <oddHeader>&amp;R&amp;"Arial,Bold"Découpage de la surface de plancher nette en sous-surfaces
selon la DIN 277</oddHeader>
    <oddFooter>&amp;L&amp;D&amp;R&amp;A</oddFooter>
  </headerFooter>
  <rowBreaks count="1" manualBreakCount="1">
    <brk id="2" max="3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115"/>
  <sheetViews>
    <sheetView showZeros="0" zoomScale="70" zoomScaleNormal="70" zoomScaleSheetLayoutView="115" workbookViewId="0">
      <pane xSplit="9" ySplit="3" topLeftCell="K10" activePane="bottomRight" state="frozenSplit"/>
      <selection activeCell="D1" sqref="D1:H1"/>
      <selection pane="topRight" activeCell="J1" sqref="J1"/>
      <selection pane="bottomLeft" activeCell="A4" sqref="A4"/>
      <selection pane="bottomRight" activeCell="D37" sqref="D37"/>
    </sheetView>
  </sheetViews>
  <sheetFormatPr defaultRowHeight="12.75" x14ac:dyDescent="0.2"/>
  <cols>
    <col min="1" max="1" width="4.7109375" style="2" customWidth="1"/>
    <col min="2" max="2" width="11.7109375" style="2" customWidth="1"/>
    <col min="3" max="3" width="3.28515625" style="2" customWidth="1"/>
    <col min="4" max="4" width="16.7109375" style="2" customWidth="1"/>
    <col min="5" max="5" width="3.85546875" style="2" customWidth="1"/>
    <col min="6" max="6" width="16.7109375" style="3" customWidth="1"/>
    <col min="7" max="7" width="3.42578125" style="4" customWidth="1"/>
    <col min="8" max="8" width="28.140625" style="5" customWidth="1"/>
    <col min="9" max="9" width="4" style="6" bestFit="1" customWidth="1"/>
    <col min="10" max="10" width="4" style="6" hidden="1" customWidth="1"/>
    <col min="11" max="11" width="39.7109375" style="7" customWidth="1"/>
    <col min="12" max="12" width="126.7109375" style="7" hidden="1" customWidth="1"/>
    <col min="13" max="13" width="100.28515625" style="7" hidden="1" customWidth="1"/>
    <col min="14" max="27" width="10.7109375" style="7" customWidth="1"/>
    <col min="28" max="30" width="9.140625" style="2"/>
    <col min="31" max="32" width="10.7109375" style="7" customWidth="1"/>
    <col min="33" max="16384" width="9.140625" style="2"/>
  </cols>
  <sheetData>
    <row r="1" spans="1:32" s="77" customFormat="1" ht="36.75" customHeight="1" thickBot="1" x14ac:dyDescent="0.25">
      <c r="A1" s="259" t="s">
        <v>133</v>
      </c>
      <c r="B1" s="260"/>
      <c r="C1" s="260"/>
      <c r="D1" s="259" t="s">
        <v>134</v>
      </c>
      <c r="E1" s="260"/>
      <c r="F1" s="260"/>
      <c r="G1" s="260"/>
      <c r="H1" s="261"/>
      <c r="I1" s="1" t="s">
        <v>95</v>
      </c>
      <c r="J1" s="173" t="s">
        <v>320</v>
      </c>
      <c r="K1" s="1" t="s">
        <v>94</v>
      </c>
      <c r="L1" s="1" t="s">
        <v>271</v>
      </c>
      <c r="M1" s="1" t="s">
        <v>272</v>
      </c>
      <c r="N1" s="259" t="s">
        <v>306</v>
      </c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305"/>
      <c r="Z1" s="226" t="s">
        <v>312</v>
      </c>
      <c r="AA1" s="227"/>
      <c r="AE1" s="226" t="s">
        <v>312</v>
      </c>
      <c r="AF1" s="227"/>
    </row>
    <row r="2" spans="1:32" ht="13.5" thickBot="1" x14ac:dyDescent="0.25">
      <c r="N2" s="248" t="s">
        <v>307</v>
      </c>
      <c r="O2" s="249"/>
      <c r="P2" s="248" t="s">
        <v>308</v>
      </c>
      <c r="Q2" s="249"/>
      <c r="R2" s="248" t="s">
        <v>309</v>
      </c>
      <c r="S2" s="249"/>
      <c r="T2" s="248" t="s">
        <v>310</v>
      </c>
      <c r="U2" s="249"/>
      <c r="V2" s="248" t="s">
        <v>311</v>
      </c>
      <c r="W2" s="249"/>
      <c r="X2" s="248" t="s">
        <v>314</v>
      </c>
      <c r="Y2" s="249"/>
      <c r="Z2" s="228"/>
      <c r="AA2" s="229"/>
      <c r="AE2" s="228"/>
      <c r="AF2" s="229"/>
    </row>
    <row r="3" spans="1:32" ht="15" hidden="1" customHeight="1" x14ac:dyDescent="0.2">
      <c r="A3" s="8"/>
      <c r="B3" s="9"/>
      <c r="D3" s="10"/>
      <c r="F3" s="11"/>
      <c r="G3" s="12"/>
      <c r="H3" s="13"/>
      <c r="I3" s="14" t="s">
        <v>15</v>
      </c>
      <c r="J3" s="14"/>
      <c r="K3" s="15" t="s">
        <v>178</v>
      </c>
      <c r="L3" s="15" t="s">
        <v>252</v>
      </c>
      <c r="M3" s="15" t="s">
        <v>224</v>
      </c>
      <c r="Z3" s="137"/>
      <c r="AA3" s="138"/>
      <c r="AE3" s="137"/>
      <c r="AF3" s="138"/>
    </row>
    <row r="4" spans="1:32" ht="15" customHeight="1" thickBot="1" x14ac:dyDescent="0.25">
      <c r="A4" s="16"/>
      <c r="B4" s="17"/>
      <c r="D4" s="18"/>
      <c r="F4" s="19"/>
      <c r="H4" s="90" t="s">
        <v>137</v>
      </c>
      <c r="I4" s="14" t="s">
        <v>16</v>
      </c>
      <c r="J4" s="174" t="s">
        <v>321</v>
      </c>
      <c r="K4" s="15" t="s">
        <v>30</v>
      </c>
      <c r="L4" s="78" t="s">
        <v>188</v>
      </c>
      <c r="M4" s="15" t="s">
        <v>263</v>
      </c>
      <c r="N4" s="131">
        <f>'B68'!AJ4</f>
        <v>0</v>
      </c>
      <c r="O4" s="250">
        <f>SUM(N4:N7)</f>
        <v>371.19999999999993</v>
      </c>
      <c r="P4" s="131">
        <f>BvS!AV4</f>
        <v>35.799999999999997</v>
      </c>
      <c r="Q4" s="250">
        <f>SUM(P4:P7)</f>
        <v>393.09999999999997</v>
      </c>
      <c r="R4" s="131">
        <f>JDE!AN4</f>
        <v>0</v>
      </c>
      <c r="S4" s="250">
        <f>SUM(R4:R7)</f>
        <v>2601.3999999999996</v>
      </c>
      <c r="T4" s="131">
        <f>REM!AH4</f>
        <v>0</v>
      </c>
      <c r="U4" s="250">
        <f>SUM(T4:T7)</f>
        <v>3.1</v>
      </c>
      <c r="V4" s="131">
        <f>'T74'!AL4</f>
        <v>0</v>
      </c>
      <c r="W4" s="250">
        <f>SUM(V4:V7)</f>
        <v>88.600000000000009</v>
      </c>
      <c r="X4" s="131">
        <f>VMA!AK4</f>
        <v>0</v>
      </c>
      <c r="Y4" s="202">
        <f>SUM(X4:X7)</f>
        <v>265.90000000000003</v>
      </c>
      <c r="Z4" s="147">
        <f>N4+P4+R4+T4+V4+X4</f>
        <v>35.799999999999997</v>
      </c>
      <c r="AA4" s="230">
        <f>SUM(Z4:Z7)</f>
        <v>3723.2999999999993</v>
      </c>
      <c r="AC4" s="2" t="str">
        <f>IF('Tous immeubles SS'!AA4:AA7+'Tous immeubles HS'!AC4:AC7='Tous immeubles'!AA4:AA7,"correct")</f>
        <v>correct</v>
      </c>
      <c r="AE4" s="147"/>
      <c r="AF4" s="230">
        <f>'Tous immeubles SS'!AA4:AA7+'Tous immeubles HS'!AC4:AC7</f>
        <v>3723.2999999999988</v>
      </c>
    </row>
    <row r="5" spans="1:32" ht="15" customHeight="1" thickBot="1" x14ac:dyDescent="0.25">
      <c r="A5" s="16"/>
      <c r="B5" s="17"/>
      <c r="D5" s="18"/>
      <c r="F5" s="19"/>
      <c r="H5" s="91"/>
      <c r="I5" s="14" t="s">
        <v>17</v>
      </c>
      <c r="J5" s="174" t="s">
        <v>321</v>
      </c>
      <c r="K5" s="15" t="s">
        <v>65</v>
      </c>
      <c r="L5" s="15" t="s">
        <v>189</v>
      </c>
      <c r="M5" s="15" t="s">
        <v>239</v>
      </c>
      <c r="N5" s="131">
        <f>'B68'!AJ5</f>
        <v>0</v>
      </c>
      <c r="O5" s="251"/>
      <c r="P5" s="131">
        <f>BvS!AV5</f>
        <v>39.799999999999997</v>
      </c>
      <c r="Q5" s="251"/>
      <c r="R5" s="131">
        <f>JDE!AN5</f>
        <v>46.9</v>
      </c>
      <c r="S5" s="251"/>
      <c r="T5" s="131">
        <f>REM!AH5</f>
        <v>0</v>
      </c>
      <c r="U5" s="251"/>
      <c r="V5" s="131">
        <f>'T74'!AL5</f>
        <v>0</v>
      </c>
      <c r="W5" s="251"/>
      <c r="X5" s="131">
        <f>VMA!AK5</f>
        <v>256.8</v>
      </c>
      <c r="Y5" s="203"/>
      <c r="Z5" s="147">
        <f>N5+P5+R5+T5+V5+X5</f>
        <v>343.5</v>
      </c>
      <c r="AA5" s="231"/>
      <c r="AE5" s="147">
        <f>S5+U5+Y5+W5+AC5</f>
        <v>0</v>
      </c>
      <c r="AF5" s="231"/>
    </row>
    <row r="6" spans="1:32" ht="15" customHeight="1" thickBot="1" x14ac:dyDescent="0.25">
      <c r="A6" s="16"/>
      <c r="B6" s="17"/>
      <c r="D6" s="18"/>
      <c r="F6" s="19"/>
      <c r="H6" s="91" t="s">
        <v>274</v>
      </c>
      <c r="I6" s="14" t="s">
        <v>18</v>
      </c>
      <c r="J6" s="175" t="s">
        <v>322</v>
      </c>
      <c r="K6" s="15" t="s">
        <v>176</v>
      </c>
      <c r="L6" s="78" t="s">
        <v>179</v>
      </c>
      <c r="M6" s="15" t="s">
        <v>279</v>
      </c>
      <c r="N6" s="131">
        <f>'B68'!AJ6</f>
        <v>93.9</v>
      </c>
      <c r="O6" s="251"/>
      <c r="P6" s="131">
        <f>BvS!AV6</f>
        <v>22.2</v>
      </c>
      <c r="Q6" s="251"/>
      <c r="R6" s="131">
        <f>JDE!AN6</f>
        <v>57</v>
      </c>
      <c r="S6" s="251"/>
      <c r="T6" s="131">
        <f>REM!AH6</f>
        <v>0</v>
      </c>
      <c r="U6" s="251"/>
      <c r="V6" s="131">
        <f>'T74'!AL6</f>
        <v>0</v>
      </c>
      <c r="W6" s="251"/>
      <c r="X6" s="131">
        <f>VMA!AK6</f>
        <v>0</v>
      </c>
      <c r="Y6" s="203"/>
      <c r="Z6" s="147">
        <f>N6+P6+R6+T6+V6+X6</f>
        <v>173.10000000000002</v>
      </c>
      <c r="AA6" s="231"/>
      <c r="AE6" s="147">
        <f>S6+U6+Y6+W6+AC6</f>
        <v>0</v>
      </c>
      <c r="AF6" s="231"/>
    </row>
    <row r="7" spans="1:32" ht="15" customHeight="1" thickBot="1" x14ac:dyDescent="0.25">
      <c r="A7" s="16"/>
      <c r="B7" s="17"/>
      <c r="D7" s="18"/>
      <c r="F7" s="19"/>
      <c r="H7" s="92"/>
      <c r="I7" s="14" t="s">
        <v>19</v>
      </c>
      <c r="J7" s="175" t="s">
        <v>322</v>
      </c>
      <c r="K7" s="15" t="s">
        <v>66</v>
      </c>
      <c r="L7" s="15" t="s">
        <v>180</v>
      </c>
      <c r="M7" s="15" t="s">
        <v>282</v>
      </c>
      <c r="N7" s="131">
        <f>'B68'!AJ7</f>
        <v>277.29999999999995</v>
      </c>
      <c r="O7" s="252"/>
      <c r="P7" s="131">
        <f>BvS!AV7</f>
        <v>295.29999999999995</v>
      </c>
      <c r="Q7" s="252"/>
      <c r="R7" s="131">
        <f>JDE!AN7</f>
        <v>2497.4999999999995</v>
      </c>
      <c r="S7" s="252"/>
      <c r="T7" s="131">
        <f>REM!AH7</f>
        <v>3.1</v>
      </c>
      <c r="U7" s="252"/>
      <c r="V7" s="131">
        <f>'T74'!AL7</f>
        <v>88.600000000000009</v>
      </c>
      <c r="W7" s="252"/>
      <c r="X7" s="133">
        <f>VMA!AK7</f>
        <v>9.1</v>
      </c>
      <c r="Y7" s="204"/>
      <c r="Z7" s="147">
        <f>N7+P7+R7+T7+V7+X7</f>
        <v>3170.8999999999992</v>
      </c>
      <c r="AA7" s="232"/>
      <c r="AE7" s="147">
        <f>S7+U7+Y7+W7+AC7</f>
        <v>0</v>
      </c>
      <c r="AF7" s="232"/>
    </row>
    <row r="8" spans="1:32" ht="15" hidden="1" customHeight="1" x14ac:dyDescent="0.2">
      <c r="A8" s="16"/>
      <c r="B8" s="17"/>
      <c r="D8" s="18"/>
      <c r="F8" s="19"/>
      <c r="H8" s="20"/>
      <c r="I8" s="14" t="s">
        <v>27</v>
      </c>
      <c r="J8" s="14"/>
      <c r="K8" s="15" t="s">
        <v>67</v>
      </c>
      <c r="L8" s="15" t="s">
        <v>0</v>
      </c>
      <c r="M8" s="15"/>
      <c r="N8" s="132"/>
      <c r="O8" s="132"/>
      <c r="P8" s="132"/>
      <c r="Q8" s="163"/>
      <c r="R8" s="132"/>
      <c r="S8" s="163"/>
      <c r="T8" s="132"/>
      <c r="U8" s="163"/>
      <c r="V8" s="132"/>
      <c r="W8" s="163"/>
      <c r="X8" s="132"/>
      <c r="Y8" s="132"/>
      <c r="Z8" s="139" t="e">
        <f>N8+P8+R8+T8+X8+V8+#REF!+#REF!+#REF!+#REF!+#REF!+#REF!+#REF!</f>
        <v>#REF!</v>
      </c>
      <c r="AA8" s="140"/>
      <c r="AE8" s="139" t="e">
        <f>S8+U8+Y8+W8+AA8+AC8+#REF!+#REF!+#REF!+#REF!+#REF!+#REF!+#REF!</f>
        <v>#REF!</v>
      </c>
      <c r="AF8" s="140"/>
    </row>
    <row r="9" spans="1:32" ht="15" customHeight="1" thickBot="1" x14ac:dyDescent="0.25">
      <c r="A9" s="16"/>
      <c r="B9" s="17"/>
      <c r="D9" s="18"/>
      <c r="F9" s="19"/>
      <c r="I9" s="79"/>
      <c r="J9" s="79"/>
      <c r="N9" s="132"/>
      <c r="O9" s="132"/>
      <c r="P9" s="132"/>
      <c r="Q9" s="163"/>
      <c r="R9" s="132"/>
      <c r="S9" s="163"/>
      <c r="T9" s="132"/>
      <c r="U9" s="163"/>
      <c r="V9" s="132"/>
      <c r="W9" s="163"/>
      <c r="X9" s="132"/>
      <c r="Y9" s="132"/>
      <c r="Z9" s="139"/>
      <c r="AA9" s="140"/>
      <c r="AE9" s="139"/>
      <c r="AF9" s="140"/>
    </row>
    <row r="10" spans="1:32" ht="15" customHeight="1" thickBot="1" x14ac:dyDescent="0.25">
      <c r="A10" s="16"/>
      <c r="B10" s="17"/>
      <c r="D10" s="18"/>
      <c r="F10" s="19"/>
      <c r="H10" s="93" t="s">
        <v>138</v>
      </c>
      <c r="I10" s="87" t="s">
        <v>20</v>
      </c>
      <c r="J10" s="176" t="s">
        <v>323</v>
      </c>
      <c r="K10" s="85" t="s">
        <v>62</v>
      </c>
      <c r="L10" s="267" t="s">
        <v>181</v>
      </c>
      <c r="M10" s="256" t="s">
        <v>277</v>
      </c>
      <c r="N10" s="131">
        <f>'B68'!AJ10</f>
        <v>3249.2000000000003</v>
      </c>
      <c r="O10" s="202">
        <f>SUM(N10:N19)</f>
        <v>3839.3</v>
      </c>
      <c r="P10" s="133">
        <f>BvS!AV10</f>
        <v>7643.3</v>
      </c>
      <c r="Q10" s="202">
        <f>SUM(P10:P19)</f>
        <v>8813.1999999999989</v>
      </c>
      <c r="R10" s="133">
        <f>JDE!AN10</f>
        <v>7361.3</v>
      </c>
      <c r="S10" s="202">
        <f>SUM(R10:R19)</f>
        <v>9764.5</v>
      </c>
      <c r="T10" s="133">
        <f>REM!AH10</f>
        <v>994.60000000000014</v>
      </c>
      <c r="U10" s="202">
        <f>SUM(T10:T19)</f>
        <v>1095.8000000000002</v>
      </c>
      <c r="V10" s="133">
        <f>'T74'!AL10</f>
        <v>2388.3000000000002</v>
      </c>
      <c r="W10" s="202">
        <f>SUM(V10:V19)</f>
        <v>2687.1000000000004</v>
      </c>
      <c r="X10" s="133">
        <f>VMA!AK10</f>
        <v>3151.1000000000004</v>
      </c>
      <c r="Y10" s="202">
        <f>SUM(X10:X19)</f>
        <v>4109.9000000000005</v>
      </c>
      <c r="Z10" s="148">
        <f t="shared" ref="Z10:Z19" si="0">N10+P10+R10+T10+V10+X10</f>
        <v>24787.799999999996</v>
      </c>
      <c r="AA10" s="233">
        <f>SUM(Z10:Z19)</f>
        <v>30309.799999999996</v>
      </c>
      <c r="AC10" s="2" t="str">
        <f>IF('Tous immeubles SS'!AA10+'Tous immeubles HS'!AC10='Tous immeubles'!AA10,"correct")</f>
        <v>correct</v>
      </c>
      <c r="AE10" s="148"/>
      <c r="AF10" s="233">
        <f>'Tous immeubles SS'!AA10:AA19+'Tous immeubles HS'!AC10:AC19</f>
        <v>30309.799999999996</v>
      </c>
    </row>
    <row r="11" spans="1:32" ht="15" hidden="1" customHeight="1" x14ac:dyDescent="0.2">
      <c r="A11" s="16"/>
      <c r="B11" s="17"/>
      <c r="D11" s="18"/>
      <c r="F11" s="19"/>
      <c r="H11" s="94"/>
      <c r="I11" s="88"/>
      <c r="J11" s="88"/>
      <c r="K11" s="86"/>
      <c r="L11" s="258"/>
      <c r="M11" s="272"/>
      <c r="N11" s="131">
        <f>'B68'!AJ11</f>
        <v>0</v>
      </c>
      <c r="O11" s="203"/>
      <c r="P11" s="133">
        <f>BvS!AV11</f>
        <v>0</v>
      </c>
      <c r="Q11" s="203"/>
      <c r="R11" s="133">
        <f>JDE!AN11</f>
        <v>0</v>
      </c>
      <c r="S11" s="203"/>
      <c r="T11" s="133">
        <f>REM!AH11</f>
        <v>0</v>
      </c>
      <c r="U11" s="203"/>
      <c r="V11" s="133">
        <f>'T74'!AL11</f>
        <v>0</v>
      </c>
      <c r="W11" s="203"/>
      <c r="X11" s="133">
        <f>VMA!AK11</f>
        <v>0</v>
      </c>
      <c r="Y11" s="203"/>
      <c r="Z11" s="148">
        <f t="shared" si="0"/>
        <v>0</v>
      </c>
      <c r="AA11" s="234"/>
      <c r="AE11" s="148"/>
      <c r="AF11" s="234"/>
    </row>
    <row r="12" spans="1:32" ht="15" customHeight="1" thickBot="1" x14ac:dyDescent="0.25">
      <c r="A12" s="16"/>
      <c r="B12" s="17"/>
      <c r="D12" s="18"/>
      <c r="F12" s="19"/>
      <c r="H12" s="95" t="s">
        <v>136</v>
      </c>
      <c r="I12" s="14" t="s">
        <v>21</v>
      </c>
      <c r="J12" s="176" t="s">
        <v>323</v>
      </c>
      <c r="K12" s="15" t="s">
        <v>302</v>
      </c>
      <c r="L12" s="80" t="s">
        <v>253</v>
      </c>
      <c r="M12" s="15" t="s">
        <v>225</v>
      </c>
      <c r="N12" s="131">
        <f>'B68'!AJ12</f>
        <v>0</v>
      </c>
      <c r="O12" s="203"/>
      <c r="P12" s="133">
        <f>BvS!AV12</f>
        <v>319.8</v>
      </c>
      <c r="Q12" s="203"/>
      <c r="R12" s="133">
        <f>JDE!AN12</f>
        <v>77.099999999999994</v>
      </c>
      <c r="S12" s="203"/>
      <c r="T12" s="133">
        <f>REM!AH12</f>
        <v>0</v>
      </c>
      <c r="U12" s="203"/>
      <c r="V12" s="133">
        <f>'T74'!AL12</f>
        <v>0</v>
      </c>
      <c r="W12" s="203"/>
      <c r="X12" s="133">
        <f>VMA!AK12</f>
        <v>330.59999999999997</v>
      </c>
      <c r="Y12" s="203"/>
      <c r="Z12" s="148">
        <f t="shared" si="0"/>
        <v>727.5</v>
      </c>
      <c r="AA12" s="234"/>
      <c r="AE12" s="148"/>
      <c r="AF12" s="234"/>
    </row>
    <row r="13" spans="1:32" ht="15" customHeight="1" thickBot="1" x14ac:dyDescent="0.25">
      <c r="A13" s="16"/>
      <c r="B13" s="17"/>
      <c r="D13" s="18"/>
      <c r="F13" s="19"/>
      <c r="H13" s="96"/>
      <c r="I13" s="89" t="s">
        <v>285</v>
      </c>
      <c r="J13" s="176" t="s">
        <v>323</v>
      </c>
      <c r="K13" s="15" t="s">
        <v>286</v>
      </c>
      <c r="L13" s="80" t="s">
        <v>182</v>
      </c>
      <c r="M13" s="15" t="s">
        <v>278</v>
      </c>
      <c r="N13" s="131">
        <f>'B68'!AJ13</f>
        <v>129</v>
      </c>
      <c r="O13" s="203"/>
      <c r="P13" s="133">
        <f>BvS!AV13</f>
        <v>109.5</v>
      </c>
      <c r="Q13" s="203"/>
      <c r="R13" s="133">
        <f>JDE!AN13</f>
        <v>478.3</v>
      </c>
      <c r="S13" s="203"/>
      <c r="T13" s="133">
        <f>REM!AH13</f>
        <v>81.2</v>
      </c>
      <c r="U13" s="203"/>
      <c r="V13" s="133">
        <f>'T74'!AL13</f>
        <v>103.00000000000001</v>
      </c>
      <c r="W13" s="203"/>
      <c r="X13" s="133">
        <f>VMA!AK13</f>
        <v>321.8</v>
      </c>
      <c r="Y13" s="203"/>
      <c r="Z13" s="148">
        <f t="shared" si="0"/>
        <v>1222.8</v>
      </c>
      <c r="AA13" s="234"/>
      <c r="AE13" s="148"/>
      <c r="AF13" s="234"/>
    </row>
    <row r="14" spans="1:32" ht="15" customHeight="1" thickBot="1" x14ac:dyDescent="0.25">
      <c r="A14" s="16"/>
      <c r="B14" s="17"/>
      <c r="D14" s="18"/>
      <c r="F14" s="19"/>
      <c r="H14" s="96"/>
      <c r="I14" s="89" t="s">
        <v>303</v>
      </c>
      <c r="J14" s="175" t="s">
        <v>322</v>
      </c>
      <c r="K14" s="15" t="s">
        <v>287</v>
      </c>
      <c r="L14" s="80"/>
      <c r="M14" s="15"/>
      <c r="N14" s="131">
        <f>'B68'!AJ14</f>
        <v>291.00000000000006</v>
      </c>
      <c r="O14" s="203"/>
      <c r="P14" s="133">
        <f>BvS!AV14</f>
        <v>425.29999999999995</v>
      </c>
      <c r="Q14" s="203"/>
      <c r="R14" s="133">
        <f>JDE!AN14</f>
        <v>735.40000000000009</v>
      </c>
      <c r="S14" s="203"/>
      <c r="T14" s="133">
        <f>REM!AH14</f>
        <v>0</v>
      </c>
      <c r="U14" s="203"/>
      <c r="V14" s="133">
        <f>'T74'!AL14</f>
        <v>0</v>
      </c>
      <c r="W14" s="203"/>
      <c r="X14" s="133">
        <f>VMA!AK14</f>
        <v>0</v>
      </c>
      <c r="Y14" s="203"/>
      <c r="Z14" s="148">
        <f t="shared" si="0"/>
        <v>1451.7</v>
      </c>
      <c r="AA14" s="234"/>
      <c r="AE14" s="148"/>
      <c r="AF14" s="234"/>
    </row>
    <row r="15" spans="1:32" ht="15" customHeight="1" thickBot="1" x14ac:dyDescent="0.25">
      <c r="A15" s="16"/>
      <c r="B15" s="17"/>
      <c r="D15" s="18"/>
      <c r="F15" s="19"/>
      <c r="H15" s="96"/>
      <c r="I15" s="14" t="s">
        <v>22</v>
      </c>
      <c r="J15" s="176" t="s">
        <v>323</v>
      </c>
      <c r="K15" s="15" t="s">
        <v>173</v>
      </c>
      <c r="L15" s="15" t="s">
        <v>63</v>
      </c>
      <c r="M15" s="15"/>
      <c r="N15" s="131">
        <f>'B68'!AJ15</f>
        <v>0</v>
      </c>
      <c r="O15" s="203"/>
      <c r="P15" s="133">
        <f>BvS!AV15</f>
        <v>0</v>
      </c>
      <c r="Q15" s="203"/>
      <c r="R15" s="133">
        <f>JDE!AN15</f>
        <v>118</v>
      </c>
      <c r="S15" s="203"/>
      <c r="T15" s="133">
        <f>REM!AH15</f>
        <v>0</v>
      </c>
      <c r="U15" s="203"/>
      <c r="V15" s="133">
        <f>'T74'!AL15</f>
        <v>59.9</v>
      </c>
      <c r="W15" s="203"/>
      <c r="X15" s="133">
        <f>VMA!AK15</f>
        <v>0</v>
      </c>
      <c r="Y15" s="203"/>
      <c r="Z15" s="148">
        <f t="shared" si="0"/>
        <v>177.9</v>
      </c>
      <c r="AA15" s="234"/>
      <c r="AE15" s="148"/>
      <c r="AF15" s="234"/>
    </row>
    <row r="16" spans="1:32" ht="15" customHeight="1" thickBot="1" x14ac:dyDescent="0.25">
      <c r="A16" s="16"/>
      <c r="B16" s="17"/>
      <c r="D16" s="18"/>
      <c r="F16" s="19"/>
      <c r="H16" s="96"/>
      <c r="I16" s="14" t="s">
        <v>23</v>
      </c>
      <c r="J16" s="175" t="s">
        <v>322</v>
      </c>
      <c r="K16" s="15" t="s">
        <v>174</v>
      </c>
      <c r="L16" s="15" t="s">
        <v>246</v>
      </c>
      <c r="M16" s="15" t="s">
        <v>247</v>
      </c>
      <c r="N16" s="131">
        <f>'B68'!AJ16</f>
        <v>0</v>
      </c>
      <c r="O16" s="203"/>
      <c r="P16" s="133">
        <f>BvS!AV16</f>
        <v>0</v>
      </c>
      <c r="Q16" s="203"/>
      <c r="R16" s="133">
        <f>JDE!AN16</f>
        <v>0</v>
      </c>
      <c r="S16" s="203"/>
      <c r="T16" s="133">
        <f>REM!AH16</f>
        <v>0</v>
      </c>
      <c r="U16" s="203"/>
      <c r="V16" s="133">
        <f>'T74'!AL16</f>
        <v>0</v>
      </c>
      <c r="W16" s="203"/>
      <c r="X16" s="133">
        <f>VMA!AK16</f>
        <v>0</v>
      </c>
      <c r="Y16" s="203"/>
      <c r="Z16" s="148">
        <f t="shared" si="0"/>
        <v>0</v>
      </c>
      <c r="AA16" s="234"/>
      <c r="AE16" s="148"/>
      <c r="AF16" s="234"/>
    </row>
    <row r="17" spans="1:32" ht="15" customHeight="1" thickBot="1" x14ac:dyDescent="0.25">
      <c r="A17" s="16"/>
      <c r="B17" s="17"/>
      <c r="D17" s="18"/>
      <c r="F17" s="19"/>
      <c r="H17" s="97" t="s">
        <v>61</v>
      </c>
      <c r="I17" s="14" t="s">
        <v>24</v>
      </c>
      <c r="J17" s="174" t="s">
        <v>321</v>
      </c>
      <c r="K17" s="15" t="s">
        <v>175</v>
      </c>
      <c r="L17" s="80" t="s">
        <v>187</v>
      </c>
      <c r="M17" s="15" t="s">
        <v>283</v>
      </c>
      <c r="N17" s="131">
        <f>'B68'!AJ17</f>
        <v>10.3</v>
      </c>
      <c r="O17" s="203"/>
      <c r="P17" s="133">
        <f>BvS!AV17</f>
        <v>0</v>
      </c>
      <c r="Q17" s="203"/>
      <c r="R17" s="133">
        <f>JDE!AN17</f>
        <v>554.29999999999995</v>
      </c>
      <c r="S17" s="203"/>
      <c r="T17" s="133">
        <f>REM!AH17</f>
        <v>0</v>
      </c>
      <c r="U17" s="203"/>
      <c r="V17" s="133">
        <f>'T74'!AL17</f>
        <v>29.9</v>
      </c>
      <c r="W17" s="203"/>
      <c r="X17" s="133">
        <f>VMA!AK17</f>
        <v>251.2</v>
      </c>
      <c r="Y17" s="203"/>
      <c r="Z17" s="148">
        <f t="shared" si="0"/>
        <v>845.69999999999982</v>
      </c>
      <c r="AA17" s="234"/>
      <c r="AE17" s="148"/>
      <c r="AF17" s="234"/>
    </row>
    <row r="18" spans="1:32" ht="15" customHeight="1" thickBot="1" x14ac:dyDescent="0.25">
      <c r="A18" s="16"/>
      <c r="B18" s="17"/>
      <c r="D18" s="18"/>
      <c r="F18" s="19"/>
      <c r="H18" s="96"/>
      <c r="I18" s="14" t="s">
        <v>25</v>
      </c>
      <c r="J18" s="175" t="s">
        <v>322</v>
      </c>
      <c r="K18" s="15" t="s">
        <v>77</v>
      </c>
      <c r="L18" s="15" t="s">
        <v>177</v>
      </c>
      <c r="M18" s="15" t="s">
        <v>268</v>
      </c>
      <c r="N18" s="131">
        <f>'B68'!AJ18</f>
        <v>25.1</v>
      </c>
      <c r="O18" s="203"/>
      <c r="P18" s="133">
        <f>BvS!AV18</f>
        <v>61.8</v>
      </c>
      <c r="Q18" s="203"/>
      <c r="R18" s="133">
        <f>JDE!AN18</f>
        <v>112.9</v>
      </c>
      <c r="S18" s="203"/>
      <c r="T18" s="133">
        <f>REM!AH18</f>
        <v>6.8</v>
      </c>
      <c r="U18" s="203"/>
      <c r="V18" s="133">
        <f>'T74'!AL18</f>
        <v>0</v>
      </c>
      <c r="W18" s="203"/>
      <c r="X18" s="133">
        <f>VMA!AK18</f>
        <v>55.2</v>
      </c>
      <c r="Y18" s="203"/>
      <c r="Z18" s="148">
        <f t="shared" si="0"/>
        <v>261.8</v>
      </c>
      <c r="AA18" s="234"/>
      <c r="AE18" s="148"/>
      <c r="AF18" s="234"/>
    </row>
    <row r="19" spans="1:32" ht="15" customHeight="1" thickBot="1" x14ac:dyDescent="0.25">
      <c r="A19" s="16"/>
      <c r="B19" s="17"/>
      <c r="D19" s="18"/>
      <c r="F19" s="19"/>
      <c r="H19" s="98"/>
      <c r="I19" s="14" t="s">
        <v>26</v>
      </c>
      <c r="J19" s="175" t="s">
        <v>322</v>
      </c>
      <c r="K19" s="15" t="s">
        <v>78</v>
      </c>
      <c r="L19" s="15" t="s">
        <v>183</v>
      </c>
      <c r="M19" s="15" t="s">
        <v>264</v>
      </c>
      <c r="N19" s="131">
        <f>'B68'!AJ19</f>
        <v>134.69999999999999</v>
      </c>
      <c r="O19" s="204"/>
      <c r="P19" s="133">
        <f>BvS!AV19</f>
        <v>253.5</v>
      </c>
      <c r="Q19" s="204"/>
      <c r="R19" s="133">
        <f>JDE!AN19</f>
        <v>327.2</v>
      </c>
      <c r="S19" s="204"/>
      <c r="T19" s="133">
        <f>REM!AH19</f>
        <v>13.2</v>
      </c>
      <c r="U19" s="204"/>
      <c r="V19" s="133">
        <f>'T74'!AL19</f>
        <v>106.00000000000001</v>
      </c>
      <c r="W19" s="204"/>
      <c r="X19" s="133">
        <f>VMA!AK19</f>
        <v>0</v>
      </c>
      <c r="Y19" s="204"/>
      <c r="Z19" s="148">
        <f t="shared" si="0"/>
        <v>834.6</v>
      </c>
      <c r="AA19" s="235"/>
      <c r="AE19" s="148"/>
      <c r="AF19" s="235"/>
    </row>
    <row r="20" spans="1:32" ht="15" hidden="1" customHeight="1" x14ac:dyDescent="0.2">
      <c r="A20" s="16"/>
      <c r="B20" s="17"/>
      <c r="D20" s="18"/>
      <c r="F20" s="19"/>
      <c r="H20" s="20"/>
      <c r="I20" s="14" t="s">
        <v>61</v>
      </c>
      <c r="J20" s="14"/>
      <c r="K20" s="21" t="s">
        <v>61</v>
      </c>
      <c r="L20" s="15"/>
      <c r="M20" s="15"/>
      <c r="N20" s="134"/>
      <c r="O20" s="134"/>
      <c r="P20" s="134"/>
      <c r="Q20" s="164"/>
      <c r="R20" s="134"/>
      <c r="S20" s="164"/>
      <c r="T20" s="134"/>
      <c r="U20" s="164"/>
      <c r="V20" s="134"/>
      <c r="W20" s="164"/>
      <c r="X20" s="134"/>
      <c r="Y20" s="134"/>
      <c r="Z20" s="141" t="e">
        <f>N20+P20+R20+T20+X20+V20+#REF!+#REF!+#REF!+#REF!+#REF!+#REF!+#REF!</f>
        <v>#REF!</v>
      </c>
      <c r="AA20" s="142"/>
      <c r="AE20" s="141"/>
      <c r="AF20" s="142"/>
    </row>
    <row r="21" spans="1:32" ht="15" customHeight="1" thickBot="1" x14ac:dyDescent="0.25">
      <c r="A21" s="16"/>
      <c r="B21" s="17"/>
      <c r="D21" s="18"/>
      <c r="F21" s="19"/>
      <c r="I21" s="79"/>
      <c r="J21" s="79"/>
      <c r="N21" s="134"/>
      <c r="O21" s="134"/>
      <c r="P21" s="134"/>
      <c r="Q21" s="164"/>
      <c r="R21" s="134"/>
      <c r="S21" s="164"/>
      <c r="T21" s="134"/>
      <c r="U21" s="164"/>
      <c r="V21" s="134"/>
      <c r="W21" s="164"/>
      <c r="X21" s="134"/>
      <c r="Y21" s="134"/>
      <c r="Z21" s="141"/>
      <c r="AA21" s="142"/>
      <c r="AE21" s="141"/>
      <c r="AF21" s="142"/>
    </row>
    <row r="22" spans="1:32" ht="15" hidden="1" customHeight="1" x14ac:dyDescent="0.2">
      <c r="A22" s="16"/>
      <c r="B22" s="17"/>
      <c r="D22" s="18"/>
      <c r="F22" s="19"/>
      <c r="H22" s="13"/>
      <c r="I22" s="14" t="s">
        <v>31</v>
      </c>
      <c r="J22" s="14"/>
      <c r="K22" s="22" t="s">
        <v>185</v>
      </c>
      <c r="L22" s="80" t="s">
        <v>184</v>
      </c>
      <c r="M22" s="15"/>
      <c r="N22" s="134"/>
      <c r="O22" s="134"/>
      <c r="P22" s="134"/>
      <c r="Q22" s="164"/>
      <c r="R22" s="134"/>
      <c r="S22" s="164"/>
      <c r="T22" s="134"/>
      <c r="U22" s="164"/>
      <c r="V22" s="134"/>
      <c r="W22" s="164"/>
      <c r="X22" s="134"/>
      <c r="Y22" s="134"/>
      <c r="Z22" s="141" t="e">
        <f>N22+P22+R22+T22+X22+V22+#REF!+#REF!+#REF!+#REF!+#REF!+#REF!+#REF!</f>
        <v>#REF!</v>
      </c>
      <c r="AA22" s="142"/>
      <c r="AE22" s="141"/>
      <c r="AF22" s="142"/>
    </row>
    <row r="23" spans="1:32" ht="15" customHeight="1" thickBot="1" x14ac:dyDescent="0.25">
      <c r="A23" s="16"/>
      <c r="B23" s="17"/>
      <c r="D23" s="18"/>
      <c r="F23" s="19"/>
      <c r="H23" s="99" t="s">
        <v>139</v>
      </c>
      <c r="I23" s="14" t="s">
        <v>32</v>
      </c>
      <c r="J23" s="174" t="s">
        <v>321</v>
      </c>
      <c r="K23" s="22" t="s">
        <v>68</v>
      </c>
      <c r="L23" s="15" t="s">
        <v>126</v>
      </c>
      <c r="M23" s="121" t="s">
        <v>240</v>
      </c>
      <c r="N23" s="131">
        <f>'B68'!AJ23</f>
        <v>0</v>
      </c>
      <c r="O23" s="253">
        <f>SUM(N23:N31)</f>
        <v>29.7</v>
      </c>
      <c r="P23" s="133">
        <f>BvS!AV23</f>
        <v>910.1</v>
      </c>
      <c r="Q23" s="202">
        <f>SUM(P23:P31)</f>
        <v>980.2</v>
      </c>
      <c r="R23" s="133">
        <f>JDE!AN23</f>
        <v>766.5</v>
      </c>
      <c r="S23" s="202">
        <f>SUM(R23:R31)</f>
        <v>1169.7</v>
      </c>
      <c r="T23" s="133">
        <f>REM!AH23</f>
        <v>0</v>
      </c>
      <c r="U23" s="202">
        <f>SUM(T23:T31)</f>
        <v>0</v>
      </c>
      <c r="V23" s="133">
        <f>'T74'!AL23</f>
        <v>0</v>
      </c>
      <c r="W23" s="202">
        <f>SUM(V23:V31)</f>
        <v>0</v>
      </c>
      <c r="X23" s="133">
        <f>VMA!AK23</f>
        <v>32.9</v>
      </c>
      <c r="Y23" s="202">
        <f>SUM(X23:X31)</f>
        <v>32.9</v>
      </c>
      <c r="Z23" s="149">
        <f t="shared" ref="Z23:Z40" si="1">N23+P23+R23+T23+V23+X23</f>
        <v>1709.5</v>
      </c>
      <c r="AA23" s="298">
        <f>SUM(Z23:Z31)</f>
        <v>2212.5</v>
      </c>
      <c r="AC23" s="2" t="str">
        <f>IF('Tous immeubles SS'!AA23+'Tous immeubles HS'!AC23='Tous immeubles'!AA23,"correct")</f>
        <v>correct</v>
      </c>
      <c r="AE23" s="149"/>
      <c r="AF23" s="298"/>
    </row>
    <row r="24" spans="1:32" ht="15" hidden="1" customHeight="1" x14ac:dyDescent="0.2">
      <c r="A24" s="16"/>
      <c r="B24" s="17"/>
      <c r="D24" s="31" t="s">
        <v>157</v>
      </c>
      <c r="F24" s="19"/>
      <c r="H24" s="100"/>
      <c r="I24" s="14" t="s">
        <v>33</v>
      </c>
      <c r="J24" s="14"/>
      <c r="K24" s="22" t="s">
        <v>69</v>
      </c>
      <c r="L24" s="15" t="s">
        <v>108</v>
      </c>
      <c r="M24" s="121"/>
      <c r="N24" s="131">
        <f>'B68'!AJ24</f>
        <v>0</v>
      </c>
      <c r="O24" s="254"/>
      <c r="P24" s="133">
        <f>BvS!AV24</f>
        <v>0</v>
      </c>
      <c r="Q24" s="203"/>
      <c r="R24" s="133">
        <f>JDE!AN24</f>
        <v>0</v>
      </c>
      <c r="S24" s="203"/>
      <c r="T24" s="133">
        <f>REM!AH24</f>
        <v>0</v>
      </c>
      <c r="U24" s="203"/>
      <c r="V24" s="133">
        <f>'T74'!AL24</f>
        <v>0</v>
      </c>
      <c r="W24" s="203"/>
      <c r="X24" s="133">
        <f>VMA!AK24</f>
        <v>0</v>
      </c>
      <c r="Y24" s="203"/>
      <c r="Z24" s="149">
        <f t="shared" si="1"/>
        <v>0</v>
      </c>
      <c r="AA24" s="299"/>
      <c r="AE24" s="149"/>
      <c r="AF24" s="299"/>
    </row>
    <row r="25" spans="1:32" ht="15" hidden="1" customHeight="1" x14ac:dyDescent="0.2">
      <c r="A25" s="16"/>
      <c r="B25" s="17"/>
      <c r="D25" s="246" t="s">
        <v>131</v>
      </c>
      <c r="F25" s="19"/>
      <c r="H25" s="100"/>
      <c r="I25" s="14" t="s">
        <v>34</v>
      </c>
      <c r="J25" s="14"/>
      <c r="K25" s="23" t="s">
        <v>88</v>
      </c>
      <c r="L25" s="15" t="s">
        <v>109</v>
      </c>
      <c r="M25" s="121"/>
      <c r="N25" s="131">
        <f>'B68'!AJ25</f>
        <v>0</v>
      </c>
      <c r="O25" s="254"/>
      <c r="P25" s="133">
        <f>BvS!AV25</f>
        <v>0</v>
      </c>
      <c r="Q25" s="203"/>
      <c r="R25" s="133">
        <f>JDE!AN25</f>
        <v>0</v>
      </c>
      <c r="S25" s="203"/>
      <c r="T25" s="133">
        <f>REM!AH25</f>
        <v>0</v>
      </c>
      <c r="U25" s="203"/>
      <c r="V25" s="133">
        <f>'T74'!AL25</f>
        <v>0</v>
      </c>
      <c r="W25" s="203"/>
      <c r="X25" s="133">
        <f>VMA!AK25</f>
        <v>0</v>
      </c>
      <c r="Y25" s="203"/>
      <c r="Z25" s="149">
        <f t="shared" si="1"/>
        <v>0</v>
      </c>
      <c r="AA25" s="299"/>
      <c r="AE25" s="149"/>
      <c r="AF25" s="299"/>
    </row>
    <row r="26" spans="1:32" ht="15" hidden="1" customHeight="1" x14ac:dyDescent="0.2">
      <c r="A26" s="16"/>
      <c r="B26" s="17"/>
      <c r="D26" s="247"/>
      <c r="F26" s="19"/>
      <c r="H26" s="101"/>
      <c r="I26" s="14" t="s">
        <v>35</v>
      </c>
      <c r="J26" s="14"/>
      <c r="K26" s="22" t="s">
        <v>70</v>
      </c>
      <c r="L26" s="15" t="s">
        <v>110</v>
      </c>
      <c r="M26" s="121"/>
      <c r="N26" s="131">
        <f>'B68'!AJ26</f>
        <v>0</v>
      </c>
      <c r="O26" s="254"/>
      <c r="P26" s="133">
        <f>BvS!AV26</f>
        <v>0</v>
      </c>
      <c r="Q26" s="203"/>
      <c r="R26" s="133">
        <f>JDE!AN26</f>
        <v>0</v>
      </c>
      <c r="S26" s="203"/>
      <c r="T26" s="133">
        <f>REM!AH26</f>
        <v>0</v>
      </c>
      <c r="U26" s="203"/>
      <c r="V26" s="133">
        <f>'T74'!AL26</f>
        <v>0</v>
      </c>
      <c r="W26" s="203"/>
      <c r="X26" s="133">
        <f>VMA!AK26</f>
        <v>0</v>
      </c>
      <c r="Y26" s="203"/>
      <c r="Z26" s="149">
        <f t="shared" si="1"/>
        <v>0</v>
      </c>
      <c r="AA26" s="299"/>
      <c r="AE26" s="149"/>
      <c r="AF26" s="299"/>
    </row>
    <row r="27" spans="1:32" ht="15" hidden="1" customHeight="1" x14ac:dyDescent="0.2">
      <c r="A27" s="16"/>
      <c r="B27" s="17"/>
      <c r="D27" s="18"/>
      <c r="F27" s="19"/>
      <c r="H27" s="101"/>
      <c r="I27" s="14" t="s">
        <v>36</v>
      </c>
      <c r="J27" s="14"/>
      <c r="K27" s="22" t="s">
        <v>71</v>
      </c>
      <c r="L27" s="15" t="s">
        <v>125</v>
      </c>
      <c r="M27" s="121"/>
      <c r="N27" s="131">
        <f>'B68'!AJ27</f>
        <v>0</v>
      </c>
      <c r="O27" s="254"/>
      <c r="P27" s="133">
        <f>BvS!AV27</f>
        <v>0</v>
      </c>
      <c r="Q27" s="203"/>
      <c r="R27" s="133">
        <f>JDE!AN27</f>
        <v>0</v>
      </c>
      <c r="S27" s="203"/>
      <c r="T27" s="133">
        <f>REM!AH27</f>
        <v>0</v>
      </c>
      <c r="U27" s="203"/>
      <c r="V27" s="133">
        <f>'T74'!AL27</f>
        <v>0</v>
      </c>
      <c r="W27" s="203"/>
      <c r="X27" s="133">
        <f>VMA!AK27</f>
        <v>0</v>
      </c>
      <c r="Y27" s="203"/>
      <c r="Z27" s="149">
        <f t="shared" si="1"/>
        <v>0</v>
      </c>
      <c r="AA27" s="299"/>
      <c r="AE27" s="149"/>
      <c r="AF27" s="299"/>
    </row>
    <row r="28" spans="1:32" ht="15" hidden="1" customHeight="1" x14ac:dyDescent="0.2">
      <c r="A28" s="16"/>
      <c r="B28" s="17"/>
      <c r="D28" s="18"/>
      <c r="F28" s="19"/>
      <c r="H28" s="101"/>
      <c r="I28" s="14" t="s">
        <v>37</v>
      </c>
      <c r="J28" s="14"/>
      <c r="K28" s="22" t="s">
        <v>72</v>
      </c>
      <c r="L28" s="15" t="s">
        <v>111</v>
      </c>
      <c r="M28" s="121"/>
      <c r="N28" s="131">
        <f>'B68'!AJ28</f>
        <v>0</v>
      </c>
      <c r="O28" s="254"/>
      <c r="P28" s="133">
        <f>BvS!AV28</f>
        <v>0</v>
      </c>
      <c r="Q28" s="203"/>
      <c r="R28" s="133">
        <f>JDE!AN28</f>
        <v>0</v>
      </c>
      <c r="S28" s="203"/>
      <c r="T28" s="133">
        <f>REM!AH28</f>
        <v>0</v>
      </c>
      <c r="U28" s="203"/>
      <c r="V28" s="133">
        <f>'T74'!AL28</f>
        <v>0</v>
      </c>
      <c r="W28" s="203"/>
      <c r="X28" s="133">
        <f>VMA!AK28</f>
        <v>0</v>
      </c>
      <c r="Y28" s="203"/>
      <c r="Z28" s="149">
        <f t="shared" si="1"/>
        <v>0</v>
      </c>
      <c r="AA28" s="299"/>
      <c r="AE28" s="149"/>
      <c r="AF28" s="299"/>
    </row>
    <row r="29" spans="1:32" ht="15" customHeight="1" thickBot="1" x14ac:dyDescent="0.25">
      <c r="A29" s="16"/>
      <c r="B29" s="17"/>
      <c r="D29" s="18"/>
      <c r="F29" s="19"/>
      <c r="H29" s="100" t="s">
        <v>288</v>
      </c>
      <c r="I29" s="14" t="s">
        <v>28</v>
      </c>
      <c r="J29" s="175" t="s">
        <v>322</v>
      </c>
      <c r="K29" s="22" t="s">
        <v>73</v>
      </c>
      <c r="L29" s="15" t="s">
        <v>186</v>
      </c>
      <c r="M29" s="121" t="s">
        <v>226</v>
      </c>
      <c r="N29" s="131">
        <f>'B68'!AJ29</f>
        <v>29.7</v>
      </c>
      <c r="O29" s="254"/>
      <c r="P29" s="133">
        <f>BvS!AV29</f>
        <v>0</v>
      </c>
      <c r="Q29" s="203"/>
      <c r="R29" s="133">
        <f>JDE!AN29</f>
        <v>305.2</v>
      </c>
      <c r="S29" s="203"/>
      <c r="T29" s="133">
        <f>REM!AH29</f>
        <v>0</v>
      </c>
      <c r="U29" s="203"/>
      <c r="V29" s="133">
        <f>'T74'!AL29</f>
        <v>0</v>
      </c>
      <c r="W29" s="203"/>
      <c r="X29" s="133">
        <f>VMA!AK29</f>
        <v>0</v>
      </c>
      <c r="Y29" s="203"/>
      <c r="Z29" s="149">
        <f t="shared" si="1"/>
        <v>334.9</v>
      </c>
      <c r="AA29" s="299"/>
      <c r="AE29" s="149"/>
      <c r="AF29" s="299"/>
    </row>
    <row r="30" spans="1:32" ht="15" hidden="1" customHeight="1" x14ac:dyDescent="0.2">
      <c r="A30" s="16"/>
      <c r="B30" s="17"/>
      <c r="D30" s="18"/>
      <c r="F30" s="19"/>
      <c r="H30" s="102"/>
      <c r="I30" s="14" t="s">
        <v>29</v>
      </c>
      <c r="J30" s="14"/>
      <c r="K30" s="22" t="s">
        <v>163</v>
      </c>
      <c r="L30" s="15" t="s">
        <v>112</v>
      </c>
      <c r="M30" s="121"/>
      <c r="N30" s="131">
        <f>'B68'!AJ30</f>
        <v>0</v>
      </c>
      <c r="O30" s="254"/>
      <c r="P30" s="133">
        <f>BvS!AV30</f>
        <v>0</v>
      </c>
      <c r="Q30" s="203"/>
      <c r="R30" s="133">
        <f>JDE!AN30</f>
        <v>0</v>
      </c>
      <c r="S30" s="203"/>
      <c r="T30" s="133">
        <f>REM!AH30</f>
        <v>0</v>
      </c>
      <c r="U30" s="203"/>
      <c r="V30" s="133">
        <f>'T74'!AL30</f>
        <v>0</v>
      </c>
      <c r="W30" s="203"/>
      <c r="X30" s="133">
        <f>VMA!AK30</f>
        <v>0</v>
      </c>
      <c r="Y30" s="203"/>
      <c r="Z30" s="149">
        <f t="shared" si="1"/>
        <v>0</v>
      </c>
      <c r="AA30" s="299"/>
      <c r="AE30" s="149"/>
      <c r="AF30" s="299"/>
    </row>
    <row r="31" spans="1:32" ht="15" customHeight="1" thickBot="1" x14ac:dyDescent="0.25">
      <c r="A31" s="16"/>
      <c r="B31" s="17"/>
      <c r="D31" s="31" t="s">
        <v>157</v>
      </c>
      <c r="F31" s="19"/>
      <c r="H31" s="103" t="s">
        <v>289</v>
      </c>
      <c r="I31" s="14"/>
      <c r="J31" s="175" t="s">
        <v>322</v>
      </c>
      <c r="K31" s="22"/>
      <c r="L31" s="76"/>
      <c r="M31" s="76"/>
      <c r="N31" s="131">
        <f>'B68'!AJ31</f>
        <v>0</v>
      </c>
      <c r="O31" s="255"/>
      <c r="P31" s="133">
        <f>BvS!AV31</f>
        <v>70.099999999999994</v>
      </c>
      <c r="Q31" s="204"/>
      <c r="R31" s="133">
        <f>JDE!AN31</f>
        <v>98</v>
      </c>
      <c r="S31" s="204"/>
      <c r="T31" s="133">
        <f>REM!AH31</f>
        <v>0</v>
      </c>
      <c r="U31" s="204"/>
      <c r="V31" s="133">
        <f>'T74'!AL31</f>
        <v>0</v>
      </c>
      <c r="W31" s="204"/>
      <c r="X31" s="133">
        <f>VMA!AK31</f>
        <v>0</v>
      </c>
      <c r="Y31" s="204"/>
      <c r="Z31" s="149">
        <f t="shared" si="1"/>
        <v>168.1</v>
      </c>
      <c r="AA31" s="300"/>
      <c r="AE31" s="149"/>
      <c r="AF31" s="300"/>
    </row>
    <row r="32" spans="1:32" ht="15" customHeight="1" thickBot="1" x14ac:dyDescent="0.25">
      <c r="A32" s="16"/>
      <c r="B32" s="17"/>
      <c r="D32" s="246" t="s">
        <v>131</v>
      </c>
      <c r="F32" s="19"/>
      <c r="I32" s="79"/>
      <c r="J32" s="79"/>
      <c r="K32" s="24"/>
      <c r="N32" s="131">
        <f>'B68'!AJ32</f>
        <v>0</v>
      </c>
      <c r="O32" s="134"/>
      <c r="P32" s="134"/>
      <c r="Q32" s="164"/>
      <c r="R32" s="134"/>
      <c r="S32" s="164"/>
      <c r="T32" s="134"/>
      <c r="U32" s="164"/>
      <c r="V32" s="134"/>
      <c r="W32" s="164"/>
      <c r="X32" s="134"/>
      <c r="Y32" s="134"/>
      <c r="Z32" s="141"/>
      <c r="AA32" s="142"/>
      <c r="AE32" s="141"/>
      <c r="AF32" s="142"/>
    </row>
    <row r="33" spans="1:32" ht="15" customHeight="1" thickBot="1" x14ac:dyDescent="0.25">
      <c r="A33" s="16"/>
      <c r="B33" s="17"/>
      <c r="D33" s="247"/>
      <c r="F33" s="19"/>
      <c r="H33" s="104" t="s">
        <v>140</v>
      </c>
      <c r="I33" s="14" t="s">
        <v>38</v>
      </c>
      <c r="J33" s="175" t="s">
        <v>322</v>
      </c>
      <c r="K33" s="15" t="s">
        <v>79</v>
      </c>
      <c r="L33" s="15" t="s">
        <v>124</v>
      </c>
      <c r="M33" s="15" t="s">
        <v>265</v>
      </c>
      <c r="N33" s="131">
        <f>'B68'!AJ33</f>
        <v>144.10000000000002</v>
      </c>
      <c r="O33" s="202">
        <f>SUM(N33:N40)</f>
        <v>166.10000000000002</v>
      </c>
      <c r="P33" s="133">
        <f>BvS!AV33</f>
        <v>1626.2000000000005</v>
      </c>
      <c r="Q33" s="202">
        <f>SUM(P33:P40)</f>
        <v>2310.3000000000006</v>
      </c>
      <c r="R33" s="133">
        <f>JDE!AN33</f>
        <v>1391.8999999999996</v>
      </c>
      <c r="S33" s="202">
        <f>SUM(R33:R40)</f>
        <v>2601.9999999999995</v>
      </c>
      <c r="T33" s="133">
        <f>REM!AH33</f>
        <v>19</v>
      </c>
      <c r="U33" s="202">
        <f>SUM(T33:T40)</f>
        <v>59.7</v>
      </c>
      <c r="V33" s="133">
        <f>'T74'!AL33</f>
        <v>287.90000000000015</v>
      </c>
      <c r="W33" s="202">
        <f>SUM(V33:V40)</f>
        <v>287.90000000000015</v>
      </c>
      <c r="X33" s="133">
        <f>VMA!AK33</f>
        <v>238.2</v>
      </c>
      <c r="Y33" s="202">
        <f>SUM(X33:X40)</f>
        <v>501.00000000000006</v>
      </c>
      <c r="Z33" s="161">
        <f t="shared" si="1"/>
        <v>3707.3</v>
      </c>
      <c r="AA33" s="205">
        <f>SUM(Z33:Z40)</f>
        <v>5927.0000000000009</v>
      </c>
      <c r="AC33" s="2" t="str">
        <f>IF('Tous immeubles SS'!AA33+'Tous immeubles HS'!AC33='Tous immeubles'!AA33,"correct")</f>
        <v>correct</v>
      </c>
      <c r="AE33" s="161"/>
      <c r="AF33" s="205"/>
    </row>
    <row r="34" spans="1:32" ht="15" customHeight="1" thickBot="1" x14ac:dyDescent="0.25">
      <c r="A34" s="16"/>
      <c r="B34" s="17"/>
      <c r="D34" s="18"/>
      <c r="F34" s="26" t="s">
        <v>153</v>
      </c>
      <c r="H34" s="105" t="s">
        <v>1</v>
      </c>
      <c r="I34" s="14" t="s">
        <v>39</v>
      </c>
      <c r="J34" s="175" t="s">
        <v>322</v>
      </c>
      <c r="K34" s="15" t="s">
        <v>200</v>
      </c>
      <c r="L34" s="15" t="s">
        <v>190</v>
      </c>
      <c r="M34" s="15" t="s">
        <v>80</v>
      </c>
      <c r="N34" s="131">
        <f>'B68'!AJ34</f>
        <v>22</v>
      </c>
      <c r="O34" s="203"/>
      <c r="P34" s="133">
        <f>BvS!AV34</f>
        <v>556.50000000000011</v>
      </c>
      <c r="Q34" s="203"/>
      <c r="R34" s="133">
        <f>JDE!AN34</f>
        <v>1013.3999999999999</v>
      </c>
      <c r="S34" s="203"/>
      <c r="T34" s="133">
        <f>REM!AH34</f>
        <v>40.700000000000003</v>
      </c>
      <c r="U34" s="203"/>
      <c r="V34" s="133">
        <f>'T74'!AL34</f>
        <v>0</v>
      </c>
      <c r="W34" s="203"/>
      <c r="X34" s="133">
        <f>VMA!AK34</f>
        <v>262.80000000000007</v>
      </c>
      <c r="Y34" s="203"/>
      <c r="Z34" s="150">
        <f t="shared" si="1"/>
        <v>1895.4</v>
      </c>
      <c r="AA34" s="206"/>
      <c r="AE34" s="150"/>
      <c r="AF34" s="206"/>
    </row>
    <row r="35" spans="1:32" ht="15" customHeight="1" thickBot="1" x14ac:dyDescent="0.25">
      <c r="A35" s="16"/>
      <c r="B35" s="17"/>
      <c r="D35" s="18"/>
      <c r="F35" s="28" t="s">
        <v>132</v>
      </c>
      <c r="H35" s="106"/>
      <c r="I35" s="14" t="s">
        <v>40</v>
      </c>
      <c r="J35" s="175" t="s">
        <v>322</v>
      </c>
      <c r="K35" s="25" t="s">
        <v>193</v>
      </c>
      <c r="L35" s="15" t="s">
        <v>82</v>
      </c>
      <c r="M35" s="15" t="s">
        <v>81</v>
      </c>
      <c r="N35" s="131">
        <f>'B68'!AJ35</f>
        <v>0</v>
      </c>
      <c r="O35" s="203"/>
      <c r="P35" s="7">
        <f>BvS!AV35</f>
        <v>0</v>
      </c>
      <c r="Q35" s="203"/>
      <c r="R35" s="133">
        <f>JDE!AN35</f>
        <v>64.400000000000006</v>
      </c>
      <c r="S35" s="203"/>
      <c r="T35" s="133">
        <f>REM!AH35</f>
        <v>0</v>
      </c>
      <c r="U35" s="203"/>
      <c r="V35" s="133">
        <f>'T74'!AL35</f>
        <v>0</v>
      </c>
      <c r="W35" s="203"/>
      <c r="X35" s="133">
        <f>VMA!AK35</f>
        <v>0</v>
      </c>
      <c r="Y35" s="203"/>
      <c r="Z35" s="150">
        <f t="shared" si="1"/>
        <v>64.400000000000006</v>
      </c>
      <c r="AA35" s="206"/>
      <c r="AE35" s="150"/>
      <c r="AF35" s="206"/>
    </row>
    <row r="36" spans="1:32" ht="15" customHeight="1" thickBot="1" x14ac:dyDescent="0.25">
      <c r="A36" s="241" t="s">
        <v>61</v>
      </c>
      <c r="B36" s="17"/>
      <c r="D36" s="18"/>
      <c r="F36" s="19"/>
      <c r="H36" s="106"/>
      <c r="I36" s="14" t="s">
        <v>41</v>
      </c>
      <c r="J36" s="174" t="s">
        <v>321</v>
      </c>
      <c r="K36" s="25" t="s">
        <v>194</v>
      </c>
      <c r="L36" s="15" t="s">
        <v>254</v>
      </c>
      <c r="M36" s="15" t="s">
        <v>245</v>
      </c>
      <c r="N36" s="131">
        <f>'B68'!AJ36</f>
        <v>0</v>
      </c>
      <c r="O36" s="203"/>
      <c r="P36" s="133">
        <f>BvS!AV36</f>
        <v>127.6</v>
      </c>
      <c r="Q36" s="203"/>
      <c r="R36" s="133">
        <f>JDE!AN36</f>
        <v>85.5</v>
      </c>
      <c r="S36" s="203"/>
      <c r="T36" s="133"/>
      <c r="U36" s="203"/>
      <c r="V36" s="133">
        <f>'T74'!AL36</f>
        <v>0</v>
      </c>
      <c r="W36" s="203"/>
      <c r="X36" s="133">
        <f>VMA!AK36</f>
        <v>0</v>
      </c>
      <c r="Y36" s="203"/>
      <c r="Z36" s="150">
        <f t="shared" si="1"/>
        <v>213.1</v>
      </c>
      <c r="AA36" s="206"/>
      <c r="AE36" s="150"/>
      <c r="AF36" s="206"/>
    </row>
    <row r="37" spans="1:32" ht="15" customHeight="1" thickBot="1" x14ac:dyDescent="0.25">
      <c r="A37" s="242"/>
      <c r="B37" s="27"/>
      <c r="D37" s="18"/>
      <c r="F37" s="19"/>
      <c r="H37" s="106"/>
      <c r="I37" s="14" t="s">
        <v>42</v>
      </c>
      <c r="J37" s="174" t="s">
        <v>321</v>
      </c>
      <c r="K37" s="15" t="s">
        <v>164</v>
      </c>
      <c r="L37" s="15" t="s">
        <v>255</v>
      </c>
      <c r="M37" s="15" t="s">
        <v>227</v>
      </c>
      <c r="N37" s="131">
        <f>'B68'!AJ37</f>
        <v>0</v>
      </c>
      <c r="O37" s="203"/>
      <c r="P37" s="133">
        <f>BvS!AV37</f>
        <v>0</v>
      </c>
      <c r="Q37" s="203"/>
      <c r="R37" s="133">
        <f>JDE!AN37</f>
        <v>46.8</v>
      </c>
      <c r="S37" s="203"/>
      <c r="T37" s="133">
        <f>REM!AH37</f>
        <v>0</v>
      </c>
      <c r="U37" s="203"/>
      <c r="V37" s="133">
        <f>'T74'!AL37</f>
        <v>0</v>
      </c>
      <c r="W37" s="203"/>
      <c r="X37" s="133">
        <f>VMA!AK37</f>
        <v>0</v>
      </c>
      <c r="Y37" s="203"/>
      <c r="Z37" s="150">
        <f t="shared" si="1"/>
        <v>46.8</v>
      </c>
      <c r="AA37" s="206"/>
      <c r="AE37" s="150"/>
      <c r="AF37" s="206"/>
    </row>
    <row r="38" spans="1:32" ht="15" hidden="1" customHeight="1" x14ac:dyDescent="0.2">
      <c r="A38" s="16"/>
      <c r="B38" s="17"/>
      <c r="D38" s="18"/>
      <c r="F38" s="19"/>
      <c r="H38" s="106"/>
      <c r="I38" s="14" t="s">
        <v>43</v>
      </c>
      <c r="J38" s="14"/>
      <c r="K38" s="15" t="s">
        <v>165</v>
      </c>
      <c r="L38" s="29" t="s">
        <v>195</v>
      </c>
      <c r="M38" s="15" t="s">
        <v>61</v>
      </c>
      <c r="N38" s="131">
        <f>'B68'!AJ38</f>
        <v>0</v>
      </c>
      <c r="O38" s="203"/>
      <c r="P38" s="133">
        <f>BvS!AV38</f>
        <v>0</v>
      </c>
      <c r="Q38" s="203"/>
      <c r="R38" s="133">
        <f>JDE!AN38</f>
        <v>0</v>
      </c>
      <c r="S38" s="203"/>
      <c r="T38" s="133">
        <f>REM!AH38</f>
        <v>0</v>
      </c>
      <c r="U38" s="203"/>
      <c r="V38" s="133">
        <f>'T74'!AL38</f>
        <v>0</v>
      </c>
      <c r="W38" s="203"/>
      <c r="X38" s="133">
        <f>VMA!AK38</f>
        <v>0</v>
      </c>
      <c r="Y38" s="203"/>
      <c r="Z38" s="150">
        <f t="shared" si="1"/>
        <v>0</v>
      </c>
      <c r="AA38" s="206"/>
      <c r="AE38" s="150"/>
      <c r="AF38" s="206"/>
    </row>
    <row r="39" spans="1:32" ht="15" customHeight="1" thickBot="1" x14ac:dyDescent="0.25">
      <c r="A39" s="16"/>
      <c r="B39" s="17"/>
      <c r="D39" s="18"/>
      <c r="F39" s="19"/>
      <c r="H39" s="106"/>
      <c r="I39" s="30" t="s">
        <v>61</v>
      </c>
      <c r="J39" s="30"/>
      <c r="K39" s="21" t="s">
        <v>61</v>
      </c>
      <c r="L39" s="29"/>
      <c r="M39" s="15"/>
      <c r="N39" s="131">
        <f>'B68'!AJ39</f>
        <v>0</v>
      </c>
      <c r="O39" s="203"/>
      <c r="P39" s="133">
        <f>BvS!AV39</f>
        <v>0</v>
      </c>
      <c r="Q39" s="203"/>
      <c r="R39" s="133">
        <f>JDE!AN39</f>
        <v>0</v>
      </c>
      <c r="S39" s="203"/>
      <c r="T39" s="133">
        <f>REM!AH39</f>
        <v>0</v>
      </c>
      <c r="U39" s="203"/>
      <c r="V39" s="133">
        <f>'T74'!AL39</f>
        <v>0</v>
      </c>
      <c r="W39" s="203"/>
      <c r="X39" s="133">
        <f>VMA!AK39</f>
        <v>0</v>
      </c>
      <c r="Y39" s="203"/>
      <c r="Z39" s="150">
        <f t="shared" si="1"/>
        <v>0</v>
      </c>
      <c r="AA39" s="206"/>
      <c r="AE39" s="150"/>
      <c r="AF39" s="206"/>
    </row>
    <row r="40" spans="1:32" ht="15" customHeight="1" thickBot="1" x14ac:dyDescent="0.25">
      <c r="A40" s="16"/>
      <c r="B40" s="17"/>
      <c r="D40" s="18"/>
      <c r="F40" s="19"/>
      <c r="H40" s="107"/>
      <c r="I40" s="14" t="s">
        <v>191</v>
      </c>
      <c r="J40" s="175" t="s">
        <v>322</v>
      </c>
      <c r="K40" s="15" t="s">
        <v>192</v>
      </c>
      <c r="L40" s="15" t="s">
        <v>61</v>
      </c>
      <c r="M40" s="15"/>
      <c r="N40" s="131">
        <f>'B68'!AJ40</f>
        <v>0</v>
      </c>
      <c r="O40" s="204"/>
      <c r="P40" s="133">
        <f>BvS!AV40</f>
        <v>0</v>
      </c>
      <c r="Q40" s="204"/>
      <c r="R40" s="133">
        <f>JDE!AN40</f>
        <v>0</v>
      </c>
      <c r="S40" s="204"/>
      <c r="T40" s="133">
        <f>REM!AH40</f>
        <v>0</v>
      </c>
      <c r="U40" s="204"/>
      <c r="V40" s="133">
        <f>'T74'!AL40</f>
        <v>0</v>
      </c>
      <c r="W40" s="204"/>
      <c r="X40" s="133">
        <f>VMA!AK40</f>
        <v>0</v>
      </c>
      <c r="Y40" s="204"/>
      <c r="Z40" s="150">
        <f t="shared" si="1"/>
        <v>0</v>
      </c>
      <c r="AA40" s="207"/>
      <c r="AE40" s="150"/>
      <c r="AF40" s="207"/>
    </row>
    <row r="41" spans="1:32" ht="15" customHeight="1" thickBot="1" x14ac:dyDescent="0.25">
      <c r="A41" s="16"/>
      <c r="B41" s="17"/>
      <c r="D41" s="18"/>
      <c r="F41" s="19"/>
      <c r="I41" s="79"/>
      <c r="J41" s="79"/>
      <c r="N41" s="134"/>
      <c r="O41" s="134"/>
      <c r="P41" s="134"/>
      <c r="Q41" s="164"/>
      <c r="R41" s="134"/>
      <c r="S41" s="164"/>
      <c r="T41" s="134"/>
      <c r="U41" s="164"/>
      <c r="V41" s="134"/>
      <c r="W41" s="164"/>
      <c r="X41" s="134"/>
      <c r="Y41" s="134"/>
      <c r="Z41" s="141"/>
      <c r="AA41" s="142"/>
      <c r="AE41" s="141"/>
      <c r="AF41" s="142"/>
    </row>
    <row r="42" spans="1:32" ht="15" hidden="1" customHeight="1" x14ac:dyDescent="0.2">
      <c r="A42" s="16"/>
      <c r="B42" s="17"/>
      <c r="D42" s="18"/>
      <c r="F42" s="19"/>
      <c r="H42" s="13"/>
      <c r="I42" s="14" t="s">
        <v>44</v>
      </c>
      <c r="J42" s="14"/>
      <c r="K42" s="15" t="s">
        <v>113</v>
      </c>
      <c r="L42" s="15" t="s">
        <v>256</v>
      </c>
      <c r="M42" s="15"/>
      <c r="N42" s="134"/>
      <c r="O42" s="134"/>
      <c r="P42" s="134"/>
      <c r="Q42" s="164"/>
      <c r="R42" s="134"/>
      <c r="S42" s="164"/>
      <c r="T42" s="134"/>
      <c r="U42" s="164"/>
      <c r="V42" s="134"/>
      <c r="W42" s="164"/>
      <c r="X42" s="134"/>
      <c r="Y42" s="134"/>
      <c r="Z42" s="141" t="e">
        <f>N42+P42+R42+T42+X42+V42+#REF!+#REF!+#REF!+#REF!+#REF!+#REF!+#REF!</f>
        <v>#REF!</v>
      </c>
      <c r="AA42" s="142"/>
      <c r="AE42" s="141"/>
      <c r="AF42" s="142"/>
    </row>
    <row r="43" spans="1:32" ht="15" customHeight="1" thickBot="1" x14ac:dyDescent="0.25">
      <c r="A43" s="16"/>
      <c r="B43" s="17"/>
      <c r="D43" s="18"/>
      <c r="F43" s="19"/>
      <c r="H43" s="108" t="s">
        <v>141</v>
      </c>
      <c r="I43" s="14" t="s">
        <v>45</v>
      </c>
      <c r="J43" s="176" t="s">
        <v>323</v>
      </c>
      <c r="K43" s="15" t="s">
        <v>114</v>
      </c>
      <c r="L43" s="15" t="s">
        <v>257</v>
      </c>
      <c r="M43" s="15" t="s">
        <v>91</v>
      </c>
      <c r="N43" s="131">
        <f>'B68'!AJ43</f>
        <v>58.9</v>
      </c>
      <c r="O43" s="202">
        <f>SUM(N43:N50)</f>
        <v>58.9</v>
      </c>
      <c r="P43" s="133">
        <f>BvS!AV43</f>
        <v>55.6</v>
      </c>
      <c r="Q43" s="202">
        <f>SUM(P43:P50)</f>
        <v>55.6</v>
      </c>
      <c r="R43" s="133">
        <f>JDE!AN43</f>
        <v>0</v>
      </c>
      <c r="S43" s="202">
        <f>SUM(R43:R50)</f>
        <v>3735.7999999999997</v>
      </c>
      <c r="T43" s="133">
        <f>REM!AH43</f>
        <v>0</v>
      </c>
      <c r="U43" s="202">
        <f>SUM(T43:T50)</f>
        <v>119.4</v>
      </c>
      <c r="V43" s="133">
        <f>'T74'!AL43</f>
        <v>153.1</v>
      </c>
      <c r="W43" s="202">
        <f>SUM(V43:V50)</f>
        <v>470.4</v>
      </c>
      <c r="X43" s="133">
        <f>VMA!AK43</f>
        <v>0</v>
      </c>
      <c r="Y43" s="253">
        <f>SUM(X43:X50)</f>
        <v>918.2</v>
      </c>
      <c r="Z43" s="151">
        <f t="shared" ref="Z43:Z50" si="2">N43+P43+R43+T43+V43+X43</f>
        <v>267.60000000000002</v>
      </c>
      <c r="AA43" s="208">
        <f>SUM(Z43:Z50)</f>
        <v>5358.2999999999993</v>
      </c>
      <c r="AC43" s="2" t="str">
        <f>IF('Tous immeubles SS'!AA43+'Tous immeubles HS'!AC43='Tous immeubles'!AA43,"correct")</f>
        <v>correct</v>
      </c>
      <c r="AE43" s="151"/>
      <c r="AF43" s="208"/>
    </row>
    <row r="44" spans="1:32" ht="15" hidden="1" customHeight="1" x14ac:dyDescent="0.2">
      <c r="A44" s="16"/>
      <c r="B44" s="17"/>
      <c r="D44" s="31"/>
      <c r="F44" s="19"/>
      <c r="H44" s="109"/>
      <c r="I44" s="14" t="s">
        <v>46</v>
      </c>
      <c r="J44" s="14"/>
      <c r="K44" s="15" t="s">
        <v>115</v>
      </c>
      <c r="L44" s="15" t="s">
        <v>116</v>
      </c>
      <c r="M44" s="15" t="s">
        <v>92</v>
      </c>
      <c r="N44" s="131">
        <f>'B68'!AJ44</f>
        <v>0</v>
      </c>
      <c r="O44" s="203"/>
      <c r="P44" s="133">
        <f>BvS!AV44</f>
        <v>0</v>
      </c>
      <c r="Q44" s="203"/>
      <c r="R44" s="133">
        <f>JDE!AN44</f>
        <v>0</v>
      </c>
      <c r="S44" s="203"/>
      <c r="T44" s="133">
        <f>REM!AH44</f>
        <v>0</v>
      </c>
      <c r="U44" s="203"/>
      <c r="V44" s="133">
        <f>'T74'!AL44</f>
        <v>0</v>
      </c>
      <c r="W44" s="203"/>
      <c r="X44" s="133">
        <f>VMA!AK44</f>
        <v>0</v>
      </c>
      <c r="Y44" s="254"/>
      <c r="Z44" s="152">
        <f t="shared" si="2"/>
        <v>0</v>
      </c>
      <c r="AA44" s="209"/>
      <c r="AE44" s="152"/>
      <c r="AF44" s="209"/>
    </row>
    <row r="45" spans="1:32" ht="15" customHeight="1" thickBot="1" x14ac:dyDescent="0.25">
      <c r="A45" s="123" t="s">
        <v>156</v>
      </c>
      <c r="B45" s="124"/>
      <c r="D45" s="246"/>
      <c r="F45" s="19"/>
      <c r="H45" s="109" t="s">
        <v>2</v>
      </c>
      <c r="I45" s="14" t="s">
        <v>47</v>
      </c>
      <c r="J45" s="174" t="s">
        <v>321</v>
      </c>
      <c r="K45" s="15" t="s">
        <v>196</v>
      </c>
      <c r="L45" s="15" t="s">
        <v>223</v>
      </c>
      <c r="M45" s="15" t="s">
        <v>266</v>
      </c>
      <c r="N45" s="131">
        <f>'B68'!AJ45</f>
        <v>0</v>
      </c>
      <c r="O45" s="203"/>
      <c r="P45" s="133">
        <f>BvS!AV45</f>
        <v>0</v>
      </c>
      <c r="Q45" s="203"/>
      <c r="R45" s="133">
        <f>JDE!AN45</f>
        <v>353.6</v>
      </c>
      <c r="S45" s="203"/>
      <c r="T45" s="133">
        <f>REM!AH45</f>
        <v>0</v>
      </c>
      <c r="U45" s="203"/>
      <c r="V45" s="133">
        <f>'T74'!AL45</f>
        <v>0</v>
      </c>
      <c r="W45" s="203"/>
      <c r="X45" s="133">
        <f>VMA!AK45</f>
        <v>0</v>
      </c>
      <c r="Y45" s="254"/>
      <c r="Z45" s="152">
        <f t="shared" si="2"/>
        <v>353.6</v>
      </c>
      <c r="AA45" s="209"/>
      <c r="AE45" s="152"/>
      <c r="AF45" s="209"/>
    </row>
    <row r="46" spans="1:32" ht="15" customHeight="1" thickBot="1" x14ac:dyDescent="0.25">
      <c r="A46" s="241" t="s">
        <v>135</v>
      </c>
      <c r="B46" s="262"/>
      <c r="D46" s="247"/>
      <c r="F46" s="19"/>
      <c r="H46" s="110" t="s">
        <v>280</v>
      </c>
      <c r="I46" s="14" t="s">
        <v>48</v>
      </c>
      <c r="J46" s="174" t="s">
        <v>321</v>
      </c>
      <c r="K46" s="15" t="s">
        <v>197</v>
      </c>
      <c r="L46" s="15" t="s">
        <v>123</v>
      </c>
      <c r="M46" s="15" t="s">
        <v>228</v>
      </c>
      <c r="N46" s="131">
        <f>'B68'!AJ46</f>
        <v>0</v>
      </c>
      <c r="O46" s="203"/>
      <c r="P46" s="133">
        <f>BvS!AV46</f>
        <v>0</v>
      </c>
      <c r="Q46" s="203"/>
      <c r="R46" s="133">
        <f>JDE!AN46</f>
        <v>112.1</v>
      </c>
      <c r="S46" s="203"/>
      <c r="T46" s="133">
        <f>REM!AH46</f>
        <v>119.4</v>
      </c>
      <c r="U46" s="203"/>
      <c r="V46" s="133">
        <f>'T74'!AL46</f>
        <v>0</v>
      </c>
      <c r="W46" s="203"/>
      <c r="X46" s="133">
        <f>VMA!AK46</f>
        <v>0</v>
      </c>
      <c r="Y46" s="254"/>
      <c r="Z46" s="151">
        <f t="shared" si="2"/>
        <v>231.5</v>
      </c>
      <c r="AA46" s="209"/>
      <c r="AE46" s="151"/>
      <c r="AF46" s="209"/>
    </row>
    <row r="47" spans="1:32" ht="15" customHeight="1" thickBot="1" x14ac:dyDescent="0.25">
      <c r="A47" s="263"/>
      <c r="B47" s="262"/>
      <c r="D47" s="32"/>
      <c r="F47" s="19"/>
      <c r="H47" s="111"/>
      <c r="I47" s="264" t="s">
        <v>49</v>
      </c>
      <c r="J47" s="174" t="s">
        <v>321</v>
      </c>
      <c r="K47" s="269" t="s">
        <v>290</v>
      </c>
      <c r="L47" s="256" t="s">
        <v>198</v>
      </c>
      <c r="M47" s="256" t="s">
        <v>281</v>
      </c>
      <c r="N47" s="131">
        <f>'B68'!AJ47</f>
        <v>0</v>
      </c>
      <c r="O47" s="203"/>
      <c r="P47" s="133">
        <f>BvS!AV47</f>
        <v>0</v>
      </c>
      <c r="Q47" s="203"/>
      <c r="R47" s="133">
        <f>JDE!AN47</f>
        <v>2139.6999999999998</v>
      </c>
      <c r="S47" s="203"/>
      <c r="T47" s="133">
        <f>REM!AH47</f>
        <v>0</v>
      </c>
      <c r="U47" s="203"/>
      <c r="V47" s="133">
        <f>'T74'!AL47</f>
        <v>241.2</v>
      </c>
      <c r="W47" s="203"/>
      <c r="X47" s="133">
        <f>VMA!AK47</f>
        <v>918.2</v>
      </c>
      <c r="Y47" s="254"/>
      <c r="Z47" s="152">
        <f t="shared" si="2"/>
        <v>3299.0999999999995</v>
      </c>
      <c r="AA47" s="209"/>
      <c r="AE47" s="152"/>
      <c r="AF47" s="209"/>
    </row>
    <row r="48" spans="1:32" ht="15" hidden="1" customHeight="1" x14ac:dyDescent="0.2">
      <c r="A48" s="84"/>
      <c r="B48" s="83"/>
      <c r="D48" s="32"/>
      <c r="F48" s="19"/>
      <c r="H48" s="111"/>
      <c r="I48" s="268"/>
      <c r="J48" s="171"/>
      <c r="K48" s="270"/>
      <c r="L48" s="270"/>
      <c r="M48" s="272"/>
      <c r="N48" s="131">
        <f>'B68'!AJ48</f>
        <v>0</v>
      </c>
      <c r="O48" s="203"/>
      <c r="P48" s="133">
        <f>BvS!AV48</f>
        <v>0</v>
      </c>
      <c r="Q48" s="203"/>
      <c r="R48" s="133">
        <f>JDE!AN48</f>
        <v>0</v>
      </c>
      <c r="S48" s="203"/>
      <c r="T48" s="133">
        <f>REM!AH48</f>
        <v>0</v>
      </c>
      <c r="U48" s="203"/>
      <c r="V48" s="133">
        <f>'T74'!AL48</f>
        <v>0</v>
      </c>
      <c r="W48" s="203"/>
      <c r="X48" s="133">
        <f>VMA!AK48</f>
        <v>0</v>
      </c>
      <c r="Y48" s="254"/>
      <c r="Z48" s="152">
        <f t="shared" si="2"/>
        <v>0</v>
      </c>
      <c r="AA48" s="209"/>
      <c r="AE48" s="152"/>
      <c r="AF48" s="209"/>
    </row>
    <row r="49" spans="1:32" ht="15" hidden="1" customHeight="1" x14ac:dyDescent="0.2">
      <c r="A49" s="16"/>
      <c r="B49" s="17"/>
      <c r="D49" s="18"/>
      <c r="F49" s="19"/>
      <c r="H49" s="111"/>
      <c r="I49" s="14" t="s">
        <v>50</v>
      </c>
      <c r="J49" s="14"/>
      <c r="K49" s="15" t="s">
        <v>83</v>
      </c>
      <c r="L49" s="15" t="s">
        <v>87</v>
      </c>
      <c r="M49" s="15" t="s">
        <v>229</v>
      </c>
      <c r="N49" s="131">
        <f>'B68'!AJ49</f>
        <v>0</v>
      </c>
      <c r="O49" s="203"/>
      <c r="P49" s="133">
        <f>BvS!AV49</f>
        <v>0</v>
      </c>
      <c r="Q49" s="203"/>
      <c r="R49" s="133">
        <f>JDE!AN49</f>
        <v>0</v>
      </c>
      <c r="S49" s="203"/>
      <c r="T49" s="133">
        <f>REM!AH49</f>
        <v>0</v>
      </c>
      <c r="U49" s="203"/>
      <c r="V49" s="133">
        <f>'T74'!AL49</f>
        <v>0</v>
      </c>
      <c r="W49" s="203"/>
      <c r="X49" s="133">
        <f>VMA!AK49</f>
        <v>0</v>
      </c>
      <c r="Y49" s="254"/>
      <c r="Z49" s="152">
        <f t="shared" si="2"/>
        <v>0</v>
      </c>
      <c r="AA49" s="209"/>
      <c r="AE49" s="152"/>
      <c r="AF49" s="209"/>
    </row>
    <row r="50" spans="1:32" ht="15" customHeight="1" thickBot="1" x14ac:dyDescent="0.25">
      <c r="A50" s="16"/>
      <c r="B50" s="17"/>
      <c r="D50" s="18"/>
      <c r="F50" s="19"/>
      <c r="H50" s="112"/>
      <c r="I50" s="14" t="s">
        <v>51</v>
      </c>
      <c r="J50" s="174" t="s">
        <v>321</v>
      </c>
      <c r="K50" s="15" t="s">
        <v>199</v>
      </c>
      <c r="L50" s="15" t="s">
        <v>86</v>
      </c>
      <c r="M50" s="15" t="s">
        <v>267</v>
      </c>
      <c r="N50" s="131">
        <f>'B68'!AJ50</f>
        <v>0</v>
      </c>
      <c r="O50" s="204"/>
      <c r="P50" s="133">
        <f>BvS!AV50</f>
        <v>0</v>
      </c>
      <c r="Q50" s="204"/>
      <c r="R50" s="133">
        <f>JDE!AN50</f>
        <v>1130.4000000000001</v>
      </c>
      <c r="S50" s="204"/>
      <c r="T50" s="133">
        <f>REM!AH50</f>
        <v>0</v>
      </c>
      <c r="U50" s="204"/>
      <c r="V50" s="133">
        <f>'T74'!AL50</f>
        <v>76.099999999999994</v>
      </c>
      <c r="W50" s="204"/>
      <c r="X50" s="133">
        <f>VMA!AK50</f>
        <v>0</v>
      </c>
      <c r="Y50" s="255"/>
      <c r="Z50" s="152">
        <f t="shared" si="2"/>
        <v>1206.5</v>
      </c>
      <c r="AA50" s="210"/>
      <c r="AE50" s="152"/>
      <c r="AF50" s="210"/>
    </row>
    <row r="51" spans="1:32" ht="15" hidden="1" customHeight="1" x14ac:dyDescent="0.2">
      <c r="A51" s="16"/>
      <c r="B51" s="17"/>
      <c r="D51" s="18"/>
      <c r="F51" s="19"/>
      <c r="H51" s="20"/>
      <c r="I51" s="14" t="s">
        <v>64</v>
      </c>
      <c r="J51" s="14"/>
      <c r="K51" s="15" t="s">
        <v>84</v>
      </c>
      <c r="L51" s="29" t="s">
        <v>122</v>
      </c>
      <c r="M51" s="15"/>
      <c r="N51" s="134"/>
      <c r="O51" s="134"/>
      <c r="P51" s="134"/>
      <c r="Q51" s="164"/>
      <c r="R51" s="134"/>
      <c r="S51" s="164"/>
      <c r="T51" s="134"/>
      <c r="U51" s="164"/>
      <c r="V51" s="134"/>
      <c r="W51" s="164"/>
      <c r="X51" s="134"/>
      <c r="Y51" s="134"/>
      <c r="Z51" s="141" t="e">
        <f>N51+P51+R51+T51+X51+V51+#REF!+#REF!+#REF!+#REF!+#REF!+#REF!+#REF!</f>
        <v>#REF!</v>
      </c>
      <c r="AA51" s="142"/>
      <c r="AE51" s="141"/>
      <c r="AF51" s="142"/>
    </row>
    <row r="52" spans="1:32" ht="15" customHeight="1" thickBot="1" x14ac:dyDescent="0.25">
      <c r="A52" s="16"/>
      <c r="B52" s="17"/>
      <c r="D52" s="18"/>
      <c r="F52" s="19"/>
      <c r="I52" s="79"/>
      <c r="J52" s="79"/>
      <c r="N52" s="134"/>
      <c r="O52" s="134"/>
      <c r="P52" s="134"/>
      <c r="Q52" s="164"/>
      <c r="R52" s="134"/>
      <c r="S52" s="164"/>
      <c r="T52" s="134"/>
      <c r="U52" s="164"/>
      <c r="V52" s="134"/>
      <c r="W52" s="164"/>
      <c r="X52" s="134"/>
      <c r="Y52" s="134"/>
      <c r="Z52" s="141"/>
      <c r="AA52" s="142"/>
      <c r="AE52" s="141"/>
      <c r="AF52" s="142"/>
    </row>
    <row r="53" spans="1:32" ht="15" customHeight="1" thickBot="1" x14ac:dyDescent="0.25">
      <c r="A53" s="16"/>
      <c r="B53" s="17"/>
      <c r="D53" s="18"/>
      <c r="F53" s="19"/>
      <c r="H53" s="113" t="s">
        <v>142</v>
      </c>
      <c r="I53" s="14" t="s">
        <v>52</v>
      </c>
      <c r="J53" s="175" t="s">
        <v>322</v>
      </c>
      <c r="K53" s="15" t="s">
        <v>117</v>
      </c>
      <c r="L53" s="15" t="s">
        <v>121</v>
      </c>
      <c r="M53" s="15" t="s">
        <v>251</v>
      </c>
      <c r="N53" s="131">
        <f>'B68'!AJ53</f>
        <v>26.3</v>
      </c>
      <c r="O53" s="253">
        <f>SUM(N53:N61)</f>
        <v>26.3</v>
      </c>
      <c r="P53" s="133">
        <f>BvS!AV53</f>
        <v>94.9</v>
      </c>
      <c r="Q53" s="202">
        <f>SUM(P53:P61)</f>
        <v>159.9</v>
      </c>
      <c r="R53" s="133">
        <f>JDE!AN53</f>
        <v>16.3</v>
      </c>
      <c r="S53" s="202">
        <f>SUM(R53:R61)</f>
        <v>16.3</v>
      </c>
      <c r="T53" s="133">
        <f>REM!AH53</f>
        <v>0</v>
      </c>
      <c r="U53" s="202">
        <f>SUM(T53:T61)</f>
        <v>0</v>
      </c>
      <c r="V53" s="133">
        <f>'T74'!AL53</f>
        <v>0</v>
      </c>
      <c r="W53" s="202">
        <f>SUM(V53:V61)</f>
        <v>0</v>
      </c>
      <c r="X53" s="133">
        <f>VMA!AK53</f>
        <v>0</v>
      </c>
      <c r="Y53" s="253"/>
      <c r="Z53" s="153">
        <f t="shared" ref="Z53:Z61" si="3">N53+P53+R53+T53+V53+X53</f>
        <v>137.5</v>
      </c>
      <c r="AA53" s="211">
        <f>SUM(Z53:Z61)</f>
        <v>202.5</v>
      </c>
      <c r="AC53" s="2" t="str">
        <f>IF('Tous immeubles SS'!AA53+'Tous immeubles HS'!AC53='Tous immeubles'!AA53,"correct")</f>
        <v>correct</v>
      </c>
      <c r="AE53" s="153"/>
      <c r="AF53" s="211"/>
    </row>
    <row r="54" spans="1:32" ht="15" hidden="1" customHeight="1" x14ac:dyDescent="0.2">
      <c r="A54" s="16"/>
      <c r="B54" s="17"/>
      <c r="D54" s="18"/>
      <c r="F54" s="19"/>
      <c r="H54" s="114"/>
      <c r="I54" s="14" t="s">
        <v>53</v>
      </c>
      <c r="J54" s="175" t="s">
        <v>322</v>
      </c>
      <c r="K54" s="15" t="s">
        <v>201</v>
      </c>
      <c r="L54" s="15" t="s">
        <v>120</v>
      </c>
      <c r="M54" s="15"/>
      <c r="N54" s="131">
        <f>'B68'!AJ54</f>
        <v>0</v>
      </c>
      <c r="O54" s="254"/>
      <c r="P54" s="133">
        <f>BvS!AV54</f>
        <v>0</v>
      </c>
      <c r="Q54" s="203"/>
      <c r="R54" s="133">
        <f>JDE!AN54</f>
        <v>0</v>
      </c>
      <c r="S54" s="203"/>
      <c r="T54" s="133">
        <f>REM!AH54</f>
        <v>0</v>
      </c>
      <c r="U54" s="203"/>
      <c r="V54" s="133">
        <f>'T74'!AL54</f>
        <v>0</v>
      </c>
      <c r="W54" s="203"/>
      <c r="X54" s="133">
        <f>VMA!AK54</f>
        <v>0</v>
      </c>
      <c r="Y54" s="254"/>
      <c r="Z54" s="153">
        <f t="shared" si="3"/>
        <v>0</v>
      </c>
      <c r="AA54" s="212"/>
      <c r="AE54" s="153"/>
      <c r="AF54" s="212"/>
    </row>
    <row r="55" spans="1:32" ht="15" hidden="1" customHeight="1" x14ac:dyDescent="0.2">
      <c r="A55" s="16"/>
      <c r="B55" s="17"/>
      <c r="D55" s="18"/>
      <c r="F55" s="19"/>
      <c r="H55" s="115"/>
      <c r="I55" s="14" t="s">
        <v>54</v>
      </c>
      <c r="J55" s="175" t="s">
        <v>322</v>
      </c>
      <c r="K55" s="15" t="s">
        <v>118</v>
      </c>
      <c r="L55" s="15" t="s">
        <v>258</v>
      </c>
      <c r="M55" s="15"/>
      <c r="N55" s="131">
        <f>'B68'!AJ55</f>
        <v>0</v>
      </c>
      <c r="O55" s="254"/>
      <c r="P55" s="133">
        <f>BvS!AV55</f>
        <v>0</v>
      </c>
      <c r="Q55" s="203"/>
      <c r="R55" s="133">
        <f>JDE!AN55</f>
        <v>0</v>
      </c>
      <c r="S55" s="203"/>
      <c r="T55" s="133">
        <f>REM!AH55</f>
        <v>0</v>
      </c>
      <c r="U55" s="203"/>
      <c r="V55" s="133">
        <f>'T74'!AL55</f>
        <v>0</v>
      </c>
      <c r="W55" s="203"/>
      <c r="X55" s="133">
        <f>VMA!AK55</f>
        <v>0</v>
      </c>
      <c r="Y55" s="254"/>
      <c r="Z55" s="153">
        <f t="shared" si="3"/>
        <v>0</v>
      </c>
      <c r="AA55" s="212"/>
      <c r="AE55" s="153"/>
      <c r="AF55" s="212"/>
    </row>
    <row r="56" spans="1:32" ht="15" hidden="1" customHeight="1" x14ac:dyDescent="0.2">
      <c r="A56" s="16"/>
      <c r="B56" s="17"/>
      <c r="D56" s="18"/>
      <c r="F56" s="19"/>
      <c r="H56" s="115"/>
      <c r="I56" s="14" t="s">
        <v>55</v>
      </c>
      <c r="J56" s="175" t="s">
        <v>322</v>
      </c>
      <c r="K56" s="15" t="s">
        <v>202</v>
      </c>
      <c r="L56" s="15" t="s">
        <v>203</v>
      </c>
      <c r="M56" s="15"/>
      <c r="N56" s="131">
        <f>'B68'!AJ56</f>
        <v>0</v>
      </c>
      <c r="O56" s="254"/>
      <c r="P56" s="133">
        <f>BvS!AV56</f>
        <v>0</v>
      </c>
      <c r="Q56" s="203"/>
      <c r="R56" s="133">
        <f>JDE!AN56</f>
        <v>0</v>
      </c>
      <c r="S56" s="203"/>
      <c r="T56" s="133">
        <f>REM!AH56</f>
        <v>0</v>
      </c>
      <c r="U56" s="203"/>
      <c r="V56" s="133">
        <f>'T74'!AL56</f>
        <v>0</v>
      </c>
      <c r="W56" s="203"/>
      <c r="X56" s="133">
        <f>VMA!AK56</f>
        <v>0</v>
      </c>
      <c r="Y56" s="254"/>
      <c r="Z56" s="153">
        <f t="shared" si="3"/>
        <v>0</v>
      </c>
      <c r="AA56" s="212"/>
      <c r="AE56" s="153"/>
      <c r="AF56" s="212"/>
    </row>
    <row r="57" spans="1:32" ht="15" hidden="1" customHeight="1" x14ac:dyDescent="0.2">
      <c r="A57" s="16"/>
      <c r="B57" s="17"/>
      <c r="D57" s="18"/>
      <c r="F57" s="19"/>
      <c r="H57" s="115"/>
      <c r="I57" s="14" t="s">
        <v>56</v>
      </c>
      <c r="J57" s="175" t="s">
        <v>322</v>
      </c>
      <c r="K57" s="15" t="s">
        <v>60</v>
      </c>
      <c r="L57" s="15" t="s">
        <v>205</v>
      </c>
      <c r="M57" s="15"/>
      <c r="N57" s="131">
        <f>'B68'!AJ57</f>
        <v>0</v>
      </c>
      <c r="O57" s="254"/>
      <c r="P57" s="133">
        <f>BvS!AV57</f>
        <v>0</v>
      </c>
      <c r="Q57" s="203"/>
      <c r="R57" s="133">
        <f>JDE!AN57</f>
        <v>0</v>
      </c>
      <c r="S57" s="203"/>
      <c r="T57" s="133">
        <f>REM!AH57</f>
        <v>0</v>
      </c>
      <c r="U57" s="203"/>
      <c r="V57" s="133">
        <f>'T74'!AL57</f>
        <v>0</v>
      </c>
      <c r="W57" s="203"/>
      <c r="X57" s="133">
        <f>VMA!AK57</f>
        <v>0</v>
      </c>
      <c r="Y57" s="254"/>
      <c r="Z57" s="153">
        <f t="shared" si="3"/>
        <v>0</v>
      </c>
      <c r="AA57" s="212"/>
      <c r="AE57" s="153"/>
      <c r="AF57" s="212"/>
    </row>
    <row r="58" spans="1:32" ht="15" hidden="1" customHeight="1" x14ac:dyDescent="0.2">
      <c r="A58" s="16"/>
      <c r="B58" s="17"/>
      <c r="D58" s="18"/>
      <c r="F58" s="19"/>
      <c r="H58" s="115"/>
      <c r="I58" s="14" t="s">
        <v>57</v>
      </c>
      <c r="J58" s="175" t="s">
        <v>322</v>
      </c>
      <c r="K58" s="15" t="s">
        <v>119</v>
      </c>
      <c r="L58" s="15" t="s">
        <v>206</v>
      </c>
      <c r="M58" s="15"/>
      <c r="N58" s="131">
        <f>'B68'!AJ58</f>
        <v>0</v>
      </c>
      <c r="O58" s="254"/>
      <c r="P58" s="133">
        <f>BvS!AV58</f>
        <v>0</v>
      </c>
      <c r="Q58" s="203"/>
      <c r="R58" s="133">
        <f>JDE!AN58</f>
        <v>0</v>
      </c>
      <c r="S58" s="203"/>
      <c r="T58" s="133">
        <f>REM!AH58</f>
        <v>0</v>
      </c>
      <c r="U58" s="203"/>
      <c r="V58" s="133">
        <f>'T74'!AL58</f>
        <v>0</v>
      </c>
      <c r="W58" s="203"/>
      <c r="X58" s="133">
        <f>VMA!AK58</f>
        <v>0</v>
      </c>
      <c r="Y58" s="254"/>
      <c r="Z58" s="153">
        <f t="shared" si="3"/>
        <v>0</v>
      </c>
      <c r="AA58" s="212"/>
      <c r="AE58" s="153"/>
      <c r="AF58" s="212"/>
    </row>
    <row r="59" spans="1:32" ht="15" customHeight="1" thickBot="1" x14ac:dyDescent="0.25">
      <c r="A59" s="16"/>
      <c r="B59" s="17"/>
      <c r="D59" s="18"/>
      <c r="F59" s="19"/>
      <c r="H59" s="114" t="s">
        <v>275</v>
      </c>
      <c r="I59" s="14" t="s">
        <v>58</v>
      </c>
      <c r="J59" s="175" t="s">
        <v>322</v>
      </c>
      <c r="K59" s="15" t="s">
        <v>89</v>
      </c>
      <c r="L59" s="15" t="s">
        <v>128</v>
      </c>
      <c r="M59" s="15"/>
      <c r="N59" s="131">
        <f>'B68'!AJ59</f>
        <v>0</v>
      </c>
      <c r="O59" s="254"/>
      <c r="P59" s="133">
        <f>BvS!AV59</f>
        <v>34.4</v>
      </c>
      <c r="Q59" s="203"/>
      <c r="R59" s="133">
        <f>JDE!AN59</f>
        <v>0</v>
      </c>
      <c r="S59" s="203"/>
      <c r="T59" s="133">
        <f>REM!AH59</f>
        <v>0</v>
      </c>
      <c r="U59" s="203"/>
      <c r="V59" s="133">
        <f>'T74'!AL59</f>
        <v>0</v>
      </c>
      <c r="W59" s="203"/>
      <c r="X59" s="133">
        <f>VMA!AK59</f>
        <v>0</v>
      </c>
      <c r="Y59" s="254"/>
      <c r="Z59" s="153">
        <f t="shared" si="3"/>
        <v>34.4</v>
      </c>
      <c r="AA59" s="212"/>
      <c r="AE59" s="153"/>
      <c r="AF59" s="212"/>
    </row>
    <row r="60" spans="1:32" ht="15" hidden="1" customHeight="1" x14ac:dyDescent="0.2">
      <c r="A60" s="16"/>
      <c r="B60" s="17"/>
      <c r="D60" s="18"/>
      <c r="F60" s="19"/>
      <c r="H60" s="115"/>
      <c r="I60" s="14" t="s">
        <v>59</v>
      </c>
      <c r="J60" s="175" t="s">
        <v>322</v>
      </c>
      <c r="K60" s="15" t="s">
        <v>93</v>
      </c>
      <c r="L60" s="15" t="s">
        <v>127</v>
      </c>
      <c r="M60" s="15"/>
      <c r="N60" s="131">
        <f>'B68'!AJ60</f>
        <v>0</v>
      </c>
      <c r="O60" s="254"/>
      <c r="P60" s="133">
        <f>BvS!AV60</f>
        <v>0</v>
      </c>
      <c r="Q60" s="203"/>
      <c r="R60" s="133">
        <f>JDE!AN60</f>
        <v>0</v>
      </c>
      <c r="S60" s="203"/>
      <c r="T60" s="133">
        <f>REM!AH60</f>
        <v>0</v>
      </c>
      <c r="U60" s="203"/>
      <c r="V60" s="133">
        <f>'T74'!AL60</f>
        <v>0</v>
      </c>
      <c r="W60" s="203"/>
      <c r="X60" s="133">
        <f>VMA!AK60</f>
        <v>0</v>
      </c>
      <c r="Y60" s="254"/>
      <c r="Z60" s="153">
        <f t="shared" si="3"/>
        <v>0</v>
      </c>
      <c r="AA60" s="212"/>
      <c r="AE60" s="153"/>
      <c r="AF60" s="212"/>
    </row>
    <row r="61" spans="1:32" ht="15" customHeight="1" thickBot="1" x14ac:dyDescent="0.25">
      <c r="A61" s="16"/>
      <c r="B61" s="17"/>
      <c r="D61" s="18"/>
      <c r="F61" s="19"/>
      <c r="H61" s="116"/>
      <c r="I61" s="14" t="s">
        <v>204</v>
      </c>
      <c r="J61" s="175" t="s">
        <v>322</v>
      </c>
      <c r="K61" s="15" t="s">
        <v>248</v>
      </c>
      <c r="L61" s="15" t="s">
        <v>61</v>
      </c>
      <c r="M61" s="15"/>
      <c r="N61" s="131">
        <f>'B68'!AJ61</f>
        <v>0</v>
      </c>
      <c r="O61" s="255"/>
      <c r="P61" s="133">
        <f>BvS!AV61</f>
        <v>30.6</v>
      </c>
      <c r="Q61" s="204"/>
      <c r="R61" s="133">
        <f>JDE!AN61</f>
        <v>0</v>
      </c>
      <c r="S61" s="204"/>
      <c r="T61" s="133">
        <f>REM!AH61</f>
        <v>0</v>
      </c>
      <c r="U61" s="204"/>
      <c r="V61" s="133">
        <f>'T74'!AL61</f>
        <v>0</v>
      </c>
      <c r="W61" s="204"/>
      <c r="X61" s="133">
        <f>VMA!AK61</f>
        <v>0</v>
      </c>
      <c r="Y61" s="255"/>
      <c r="Z61" s="153">
        <f t="shared" si="3"/>
        <v>30.6</v>
      </c>
      <c r="AA61" s="213"/>
      <c r="AE61" s="153"/>
      <c r="AF61" s="213"/>
    </row>
    <row r="62" spans="1:32" ht="15" customHeight="1" thickBot="1" x14ac:dyDescent="0.25">
      <c r="A62" s="16"/>
      <c r="B62" s="17"/>
      <c r="D62" s="18"/>
      <c r="F62" s="19"/>
      <c r="I62" s="79"/>
      <c r="J62" s="79"/>
      <c r="N62" s="134"/>
      <c r="O62" s="134"/>
      <c r="P62" s="134"/>
      <c r="Q62" s="164"/>
      <c r="R62" s="134"/>
      <c r="S62" s="164"/>
      <c r="T62" s="134"/>
      <c r="U62" s="164"/>
      <c r="V62" s="134"/>
      <c r="W62" s="164"/>
      <c r="X62" s="134"/>
      <c r="Y62" s="134"/>
      <c r="Z62" s="141"/>
      <c r="AA62" s="142"/>
      <c r="AE62" s="141"/>
      <c r="AF62" s="142"/>
    </row>
    <row r="63" spans="1:32" ht="15" customHeight="1" thickBot="1" x14ac:dyDescent="0.25">
      <c r="A63" s="16"/>
      <c r="B63" s="17"/>
      <c r="D63" s="18"/>
      <c r="F63" s="19"/>
      <c r="H63" s="117" t="s">
        <v>143</v>
      </c>
      <c r="I63" s="14" t="s">
        <v>3</v>
      </c>
      <c r="J63" s="175" t="s">
        <v>322</v>
      </c>
      <c r="K63" s="22" t="s">
        <v>74</v>
      </c>
      <c r="L63" s="15" t="s">
        <v>270</v>
      </c>
      <c r="M63" s="15" t="s">
        <v>238</v>
      </c>
      <c r="N63" s="131">
        <f>'B68'!AJ63</f>
        <v>233.39999999999998</v>
      </c>
      <c r="O63" s="202">
        <f>SUM(N63:N69)</f>
        <v>922.69999999999993</v>
      </c>
      <c r="P63" s="133">
        <f>BvS!AV63</f>
        <v>585.70000000000016</v>
      </c>
      <c r="Q63" s="202">
        <f>SUM(P63:P69)</f>
        <v>5949.5</v>
      </c>
      <c r="R63" s="133">
        <f>JDE!AN63</f>
        <v>816.4</v>
      </c>
      <c r="S63" s="202">
        <f>SUM(R63:R69)</f>
        <v>11220.600000000002</v>
      </c>
      <c r="T63" s="133">
        <f>REM!AH63</f>
        <v>80.100000000000009</v>
      </c>
      <c r="U63" s="202">
        <f>SUM(T63:T69)</f>
        <v>80.100000000000009</v>
      </c>
      <c r="V63" s="133">
        <f>'T74'!AL63</f>
        <v>164.50000000000003</v>
      </c>
      <c r="W63" s="202">
        <f>SUM(V63:V69)</f>
        <v>1336.6</v>
      </c>
      <c r="X63" s="133">
        <f>VMA!AK63</f>
        <v>222.20000000000005</v>
      </c>
      <c r="Y63" s="202">
        <f>SUM(X63:X69)</f>
        <v>2133.3000000000002</v>
      </c>
      <c r="Z63" s="162">
        <f t="shared" ref="Z63:Z68" si="4">N63+P63+R63+T63+V63+X63</f>
        <v>2102.3000000000002</v>
      </c>
      <c r="AA63" s="214">
        <f>SUM(Z63:Z68)</f>
        <v>21642.799999999999</v>
      </c>
      <c r="AC63" s="2" t="str">
        <f>IF('Tous immeubles SS'!AA63+'Tous immeubles HS'!AC63='Tous immeubles'!AA63,"correct")</f>
        <v>correct</v>
      </c>
      <c r="AE63" s="162"/>
      <c r="AF63" s="214"/>
    </row>
    <row r="64" spans="1:32" ht="15" customHeight="1" thickBot="1" x14ac:dyDescent="0.25">
      <c r="A64" s="16"/>
      <c r="B64" s="122"/>
      <c r="D64" s="18"/>
      <c r="F64" s="19"/>
      <c r="H64" s="118" t="s">
        <v>168</v>
      </c>
      <c r="I64" s="14" t="s">
        <v>4</v>
      </c>
      <c r="J64" s="175" t="s">
        <v>322</v>
      </c>
      <c r="K64" s="22" t="s">
        <v>207</v>
      </c>
      <c r="L64" s="15" t="s">
        <v>259</v>
      </c>
      <c r="M64" s="15" t="s">
        <v>237</v>
      </c>
      <c r="N64" s="131">
        <f>'B68'!AJ64</f>
        <v>0</v>
      </c>
      <c r="O64" s="203"/>
      <c r="P64" s="133">
        <f>BvS!AV64</f>
        <v>72</v>
      </c>
      <c r="Q64" s="203"/>
      <c r="R64" s="133">
        <f>JDE!AN64</f>
        <v>99.1</v>
      </c>
      <c r="S64" s="203"/>
      <c r="T64" s="133">
        <f>REM!AH64</f>
        <v>0</v>
      </c>
      <c r="U64" s="203"/>
      <c r="V64" s="133">
        <f>'T74'!AL64</f>
        <v>0</v>
      </c>
      <c r="W64" s="203"/>
      <c r="X64" s="133">
        <f>VMA!AK64</f>
        <v>38.6</v>
      </c>
      <c r="Y64" s="203"/>
      <c r="Z64" s="162">
        <f t="shared" si="4"/>
        <v>209.7</v>
      </c>
      <c r="AA64" s="215"/>
      <c r="AE64" s="162"/>
      <c r="AF64" s="215"/>
    </row>
    <row r="65" spans="1:32" ht="15" customHeight="1" thickBot="1" x14ac:dyDescent="0.25">
      <c r="A65" s="16"/>
      <c r="B65" s="17"/>
      <c r="D65" s="18"/>
      <c r="F65" s="19"/>
      <c r="H65" s="118" t="s">
        <v>61</v>
      </c>
      <c r="I65" s="14" t="s">
        <v>5</v>
      </c>
      <c r="J65" s="175" t="s">
        <v>322</v>
      </c>
      <c r="K65" s="22" t="s">
        <v>208</v>
      </c>
      <c r="L65" s="15" t="s">
        <v>261</v>
      </c>
      <c r="M65" s="15" t="s">
        <v>250</v>
      </c>
      <c r="N65" s="131">
        <f>'B68'!AJ65</f>
        <v>15</v>
      </c>
      <c r="O65" s="203"/>
      <c r="P65" s="133">
        <f>BvS!AV65</f>
        <v>49</v>
      </c>
      <c r="Q65" s="203"/>
      <c r="R65" s="133">
        <f>JDE!AN65</f>
        <v>88.5</v>
      </c>
      <c r="S65" s="203"/>
      <c r="T65" s="133">
        <f>REM!AH65</f>
        <v>0</v>
      </c>
      <c r="U65" s="203"/>
      <c r="V65" s="133">
        <f>'T74'!AL65</f>
        <v>29</v>
      </c>
      <c r="W65" s="203"/>
      <c r="X65" s="133">
        <f>VMA!AK65</f>
        <v>0</v>
      </c>
      <c r="Y65" s="203"/>
      <c r="Z65" s="162">
        <f t="shared" si="4"/>
        <v>181.5</v>
      </c>
      <c r="AA65" s="215"/>
      <c r="AE65" s="162"/>
      <c r="AF65" s="215"/>
    </row>
    <row r="66" spans="1:32" ht="15" customHeight="1" thickBot="1" x14ac:dyDescent="0.25">
      <c r="A66" s="16"/>
      <c r="B66" s="17"/>
      <c r="D66" s="18"/>
      <c r="F66" s="19"/>
      <c r="H66" s="119"/>
      <c r="I66" s="14" t="s">
        <v>6</v>
      </c>
      <c r="J66" s="175" t="s">
        <v>322</v>
      </c>
      <c r="K66" s="22" t="s">
        <v>161</v>
      </c>
      <c r="L66" s="15" t="s">
        <v>260</v>
      </c>
      <c r="M66" s="15" t="s">
        <v>238</v>
      </c>
      <c r="N66" s="131">
        <f>'B68'!AJ66</f>
        <v>674.3</v>
      </c>
      <c r="O66" s="203"/>
      <c r="P66" s="133">
        <f>BvS!AV66</f>
        <v>5126.2</v>
      </c>
      <c r="Q66" s="203"/>
      <c r="R66" s="133">
        <f>JDE!AN66</f>
        <v>10037.400000000001</v>
      </c>
      <c r="S66" s="203"/>
      <c r="T66" s="133">
        <f>REM!AH66</f>
        <v>0</v>
      </c>
      <c r="U66" s="203"/>
      <c r="V66" s="133">
        <f>'T74'!AL66</f>
        <v>1143.0999999999999</v>
      </c>
      <c r="W66" s="203"/>
      <c r="X66" s="133">
        <f>VMA!AK66</f>
        <v>1872.5</v>
      </c>
      <c r="Y66" s="203"/>
      <c r="Z66" s="162">
        <f t="shared" si="4"/>
        <v>18853.5</v>
      </c>
      <c r="AA66" s="215"/>
      <c r="AE66" s="162"/>
      <c r="AF66" s="215"/>
    </row>
    <row r="67" spans="1:32" ht="15" hidden="1" customHeight="1" x14ac:dyDescent="0.2">
      <c r="A67" s="16"/>
      <c r="B67" s="17"/>
      <c r="D67" s="18"/>
      <c r="F67" s="19"/>
      <c r="H67" s="119"/>
      <c r="I67" s="14" t="s">
        <v>7</v>
      </c>
      <c r="J67" s="14"/>
      <c r="K67" s="22" t="s">
        <v>210</v>
      </c>
      <c r="L67" s="15" t="s">
        <v>209</v>
      </c>
      <c r="M67" s="15"/>
      <c r="N67" s="131">
        <f>'B68'!AJ67</f>
        <v>0</v>
      </c>
      <c r="O67" s="203"/>
      <c r="P67" s="133">
        <f>BvS!AV67</f>
        <v>0</v>
      </c>
      <c r="Q67" s="203"/>
      <c r="R67" s="133">
        <f>JDE!AN67</f>
        <v>0</v>
      </c>
      <c r="S67" s="203"/>
      <c r="T67" s="133">
        <f>REM!AH67</f>
        <v>0</v>
      </c>
      <c r="U67" s="203"/>
      <c r="V67" s="133">
        <f>'T74'!AL67</f>
        <v>0</v>
      </c>
      <c r="W67" s="203"/>
      <c r="X67" s="133">
        <f>VMA!AK67</f>
        <v>0</v>
      </c>
      <c r="Y67" s="203"/>
      <c r="Z67" s="162">
        <f t="shared" si="4"/>
        <v>0</v>
      </c>
      <c r="AA67" s="215"/>
      <c r="AE67" s="162"/>
      <c r="AF67" s="215"/>
    </row>
    <row r="68" spans="1:32" ht="15" customHeight="1" thickBot="1" x14ac:dyDescent="0.25">
      <c r="A68" s="16"/>
      <c r="B68" s="17"/>
      <c r="D68" s="18"/>
      <c r="F68" s="19"/>
      <c r="H68" s="119"/>
      <c r="I68" s="14" t="s">
        <v>167</v>
      </c>
      <c r="J68" s="175" t="s">
        <v>322</v>
      </c>
      <c r="K68" s="25" t="s">
        <v>305</v>
      </c>
      <c r="L68" s="158" t="s">
        <v>276</v>
      </c>
      <c r="M68" s="85"/>
      <c r="N68" s="131">
        <f>'B68'!AJ68</f>
        <v>0</v>
      </c>
      <c r="O68" s="203"/>
      <c r="P68" s="133">
        <f>BvS!AV68</f>
        <v>116.6</v>
      </c>
      <c r="Q68" s="203"/>
      <c r="R68" s="133">
        <f>JDE!AN68</f>
        <v>179.2</v>
      </c>
      <c r="S68" s="203"/>
      <c r="T68" s="133">
        <f>REM!AH68</f>
        <v>0</v>
      </c>
      <c r="U68" s="203"/>
      <c r="V68" s="133">
        <f>'T74'!AL68</f>
        <v>0</v>
      </c>
      <c r="W68" s="203"/>
      <c r="X68" s="133">
        <f>VMA!AK68</f>
        <v>0</v>
      </c>
      <c r="Y68" s="203"/>
      <c r="Z68" s="162">
        <f t="shared" si="4"/>
        <v>295.79999999999995</v>
      </c>
      <c r="AA68" s="215"/>
      <c r="AE68" s="162"/>
      <c r="AF68" s="215"/>
    </row>
    <row r="69" spans="1:32" ht="15" hidden="1" customHeight="1" thickBot="1" x14ac:dyDescent="0.25">
      <c r="A69" s="16"/>
      <c r="B69" s="17"/>
      <c r="D69" s="18"/>
      <c r="F69" s="19"/>
      <c r="H69" s="120"/>
      <c r="I69" s="14" t="s">
        <v>9</v>
      </c>
      <c r="J69" s="14"/>
      <c r="K69" s="25" t="s">
        <v>75</v>
      </c>
      <c r="L69" s="15" t="s">
        <v>61</v>
      </c>
      <c r="M69" s="15"/>
      <c r="N69" s="133"/>
      <c r="O69" s="204"/>
      <c r="P69" s="133"/>
      <c r="Q69" s="204"/>
      <c r="R69" s="133"/>
      <c r="S69" s="204"/>
      <c r="T69" s="133"/>
      <c r="U69" s="204"/>
      <c r="V69" s="133"/>
      <c r="W69" s="204"/>
      <c r="X69" s="133"/>
      <c r="Y69" s="204"/>
      <c r="Z69" s="154" t="e">
        <f>N69+T69+X69+V69+#REF!+#REF!+#REF!+#REF!+#REF!+#REF!</f>
        <v>#REF!</v>
      </c>
      <c r="AA69" s="216"/>
      <c r="AE69" s="154"/>
      <c r="AF69" s="216"/>
    </row>
    <row r="70" spans="1:32" ht="15" hidden="1" customHeight="1" x14ac:dyDescent="0.2">
      <c r="A70" s="16"/>
      <c r="B70" s="17"/>
      <c r="D70" s="18"/>
      <c r="F70" s="19"/>
      <c r="H70" s="33"/>
      <c r="I70" s="14" t="s">
        <v>166</v>
      </c>
      <c r="J70" s="14"/>
      <c r="K70" s="34" t="s">
        <v>61</v>
      </c>
      <c r="L70" s="15"/>
      <c r="M70" s="15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41"/>
      <c r="AA70" s="142"/>
      <c r="AE70" s="141"/>
      <c r="AF70" s="142"/>
    </row>
    <row r="71" spans="1:32" ht="15" hidden="1" customHeight="1" thickBot="1" x14ac:dyDescent="0.25">
      <c r="A71" s="16"/>
      <c r="B71" s="17"/>
      <c r="D71" s="18"/>
      <c r="F71" s="19"/>
      <c r="H71" s="35"/>
      <c r="I71" s="14" t="s">
        <v>167</v>
      </c>
      <c r="J71" s="14"/>
      <c r="K71" s="25" t="s">
        <v>212</v>
      </c>
      <c r="L71" s="15"/>
      <c r="M71" s="15" t="s">
        <v>129</v>
      </c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41"/>
      <c r="AA71" s="142"/>
      <c r="AE71" s="141"/>
      <c r="AF71" s="142"/>
    </row>
    <row r="72" spans="1:32" ht="15" customHeight="1" x14ac:dyDescent="0.2">
      <c r="A72" s="16"/>
      <c r="B72" s="17"/>
      <c r="D72" s="18"/>
      <c r="F72" s="19"/>
      <c r="H72" s="46"/>
      <c r="I72" s="48"/>
      <c r="J72" s="48"/>
      <c r="K72" s="125"/>
      <c r="L72" s="76"/>
      <c r="M72" s="47"/>
      <c r="N72" s="134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41"/>
      <c r="AA72" s="157"/>
      <c r="AE72" s="141"/>
      <c r="AF72" s="157"/>
    </row>
    <row r="73" spans="1:32" ht="15" customHeight="1" x14ac:dyDescent="0.2">
      <c r="A73" s="16"/>
      <c r="B73" s="17"/>
      <c r="D73" s="18"/>
      <c r="F73" s="43"/>
      <c r="G73" s="126"/>
      <c r="H73" s="126"/>
      <c r="I73" s="126"/>
      <c r="J73" s="126"/>
      <c r="K73" s="126"/>
      <c r="L73" s="126"/>
      <c r="M73" s="126"/>
      <c r="N73" s="310">
        <f>O63+O53+O43+O33+O23+O10+O4</f>
        <v>5414.2</v>
      </c>
      <c r="O73" s="311"/>
      <c r="P73" s="310">
        <f>Q63+Q53+Q43+Q33+Q23+Q10+Q4</f>
        <v>18661.8</v>
      </c>
      <c r="Q73" s="311"/>
      <c r="R73" s="310">
        <f>S63+S53+S43+S33+S23+S10+S4</f>
        <v>31110.300000000003</v>
      </c>
      <c r="S73" s="311"/>
      <c r="T73" s="310">
        <f>U63+U53+U43+U33+U23+U10+U4</f>
        <v>1358.1000000000001</v>
      </c>
      <c r="U73" s="311"/>
      <c r="V73" s="310">
        <f>W63+W53+W43+W33+W23+W10+W4</f>
        <v>4870.6000000000004</v>
      </c>
      <c r="W73" s="311"/>
      <c r="X73" s="310">
        <f>Y63+Y53+Y43+Y33+Y23+Y10+Y4</f>
        <v>7961.2000000000007</v>
      </c>
      <c r="Y73" s="311"/>
      <c r="Z73" s="196">
        <f>AA63+AA53+AA43+AA33+AA23+AA10+AA4</f>
        <v>69376.2</v>
      </c>
      <c r="AA73" s="197"/>
      <c r="AB73" s="188"/>
      <c r="AC73" s="2" t="str">
        <f>IF('Tous immeubles SS'!AA73+'Tous immeubles HS'!AC73='Tous immeubles'!AA73,"correct")</f>
        <v>correct</v>
      </c>
      <c r="AE73" s="196"/>
      <c r="AF73" s="197"/>
    </row>
    <row r="74" spans="1:32" ht="13.5" thickBot="1" x14ac:dyDescent="0.25">
      <c r="A74" s="16"/>
      <c r="B74" s="17"/>
      <c r="D74" s="18"/>
      <c r="I74" s="79"/>
      <c r="J74" s="79"/>
      <c r="M74" s="59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41"/>
      <c r="AA74" s="142"/>
      <c r="AE74" s="141"/>
      <c r="AF74" s="142"/>
    </row>
    <row r="75" spans="1:32" ht="13.5" thickBot="1" x14ac:dyDescent="0.25">
      <c r="A75" s="16"/>
      <c r="B75" s="17"/>
      <c r="D75" s="18"/>
      <c r="F75" s="36" t="s">
        <v>242</v>
      </c>
      <c r="G75" s="37"/>
      <c r="H75" s="38"/>
      <c r="I75" s="264" t="s">
        <v>144</v>
      </c>
      <c r="J75" s="175" t="s">
        <v>322</v>
      </c>
      <c r="K75" s="15" t="s">
        <v>170</v>
      </c>
      <c r="L75" s="256" t="s">
        <v>273</v>
      </c>
      <c r="M75" s="121" t="s">
        <v>230</v>
      </c>
      <c r="N75" s="131">
        <f>'B68'!AJ75</f>
        <v>0</v>
      </c>
      <c r="O75" s="202">
        <f>SUM(N75:N85)</f>
        <v>538.1</v>
      </c>
      <c r="P75" s="133">
        <f>BvS!AV75</f>
        <v>8.3000000000000007</v>
      </c>
      <c r="Q75" s="202">
        <f>SUM(P75:P85)</f>
        <v>1748.4</v>
      </c>
      <c r="R75" s="133">
        <f>JDE!AN75</f>
        <v>0</v>
      </c>
      <c r="S75" s="202">
        <f>SUM(R75:R85)</f>
        <v>4077.6999999999994</v>
      </c>
      <c r="T75" s="133">
        <f>REM!AH75</f>
        <v>0</v>
      </c>
      <c r="U75" s="202">
        <f>SUM(T75:T85)</f>
        <v>209.7</v>
      </c>
      <c r="V75" s="133">
        <f>'T74'!AL75</f>
        <v>1</v>
      </c>
      <c r="W75" s="220">
        <f>SUM(V75:V85)</f>
        <v>457.2</v>
      </c>
      <c r="X75" s="133">
        <f>VMA!AK75</f>
        <v>0</v>
      </c>
      <c r="Y75" s="220">
        <f>SUM(X75:X85)</f>
        <v>1399.9</v>
      </c>
      <c r="Z75" s="146">
        <f t="shared" ref="Z75:Z85" si="5">N75+P75+R75+T75+V75+X75</f>
        <v>9.3000000000000007</v>
      </c>
      <c r="AA75" s="192">
        <f>SUM(Z75:Z85)</f>
        <v>8431</v>
      </c>
      <c r="AC75" s="2" t="str">
        <f>IF('Tous immeubles SS'!AA75:AA85+'Tous immeubles HS'!AC75:AC85='Tous immeubles'!AA75:AA85,"correct")</f>
        <v>correct</v>
      </c>
      <c r="AD75" s="165">
        <f>AA75-('Tous immeubles SS'!AA75:AA85+'Tous immeubles HS'!AC75:AC85)</f>
        <v>0</v>
      </c>
      <c r="AE75" s="146"/>
      <c r="AF75" s="192"/>
    </row>
    <row r="76" spans="1:32" ht="13.5" thickBot="1" x14ac:dyDescent="0.25">
      <c r="A76" s="16"/>
      <c r="B76" s="17"/>
      <c r="D76" s="18"/>
      <c r="F76" s="243" t="s">
        <v>169</v>
      </c>
      <c r="G76" s="244"/>
      <c r="H76" s="245"/>
      <c r="I76" s="265"/>
      <c r="J76" s="175" t="s">
        <v>322</v>
      </c>
      <c r="K76" s="15" t="s">
        <v>171</v>
      </c>
      <c r="L76" s="257"/>
      <c r="M76" s="121" t="s">
        <v>231</v>
      </c>
      <c r="N76" s="131">
        <f>'B68'!AJ76</f>
        <v>8.6999999999999993</v>
      </c>
      <c r="O76" s="203"/>
      <c r="P76" s="133">
        <f>BvS!AV76</f>
        <v>30.3</v>
      </c>
      <c r="Q76" s="203"/>
      <c r="R76" s="133">
        <f>JDE!AN76</f>
        <v>72.8</v>
      </c>
      <c r="S76" s="203"/>
      <c r="T76" s="133">
        <f>REM!AH76</f>
        <v>7.3</v>
      </c>
      <c r="U76" s="203"/>
      <c r="V76" s="133">
        <f>'T74'!AL76</f>
        <v>24.400000000000002</v>
      </c>
      <c r="W76" s="275"/>
      <c r="X76" s="133">
        <f>VMA!AK76</f>
        <v>0</v>
      </c>
      <c r="Y76" s="275"/>
      <c r="Z76" s="146">
        <f t="shared" si="5"/>
        <v>143.5</v>
      </c>
      <c r="AA76" s="193"/>
      <c r="AE76" s="146"/>
      <c r="AF76" s="193"/>
    </row>
    <row r="77" spans="1:32" ht="13.5" thickBot="1" x14ac:dyDescent="0.25">
      <c r="A77" s="16"/>
      <c r="B77" s="17"/>
      <c r="D77" s="18"/>
      <c r="F77" s="39"/>
      <c r="G77" s="40"/>
      <c r="H77" s="41"/>
      <c r="I77" s="266"/>
      <c r="J77" s="175" t="s">
        <v>322</v>
      </c>
      <c r="K77" s="15" t="s">
        <v>172</v>
      </c>
      <c r="L77" s="257"/>
      <c r="M77" s="76" t="s">
        <v>232</v>
      </c>
      <c r="N77" s="131">
        <f>'B68'!AJ77</f>
        <v>7.1</v>
      </c>
      <c r="O77" s="203"/>
      <c r="P77" s="133">
        <f>BvS!AV77</f>
        <v>12.5</v>
      </c>
      <c r="Q77" s="203"/>
      <c r="R77" s="133">
        <f>JDE!AN77</f>
        <v>10.3</v>
      </c>
      <c r="S77" s="203"/>
      <c r="T77" s="133">
        <f>REM!AH77</f>
        <v>0</v>
      </c>
      <c r="U77" s="203"/>
      <c r="V77" s="133">
        <f>'T74'!AL77</f>
        <v>0</v>
      </c>
      <c r="W77" s="275"/>
      <c r="X77" s="133">
        <f>VMA!AK77</f>
        <v>0</v>
      </c>
      <c r="Y77" s="275"/>
      <c r="Z77" s="146">
        <f t="shared" si="5"/>
        <v>29.900000000000002</v>
      </c>
      <c r="AA77" s="193"/>
      <c r="AE77" s="146"/>
      <c r="AF77" s="193"/>
    </row>
    <row r="78" spans="1:32" ht="13.5" thickBot="1" x14ac:dyDescent="0.25">
      <c r="A78" s="16"/>
      <c r="B78" s="17"/>
      <c r="D78" s="18"/>
      <c r="F78" s="39"/>
      <c r="G78" s="40"/>
      <c r="H78" s="41"/>
      <c r="I78" s="14" t="s">
        <v>145</v>
      </c>
      <c r="J78" s="175" t="s">
        <v>322</v>
      </c>
      <c r="K78" s="15" t="s">
        <v>130</v>
      </c>
      <c r="L78" s="257"/>
      <c r="M78" s="121" t="s">
        <v>233</v>
      </c>
      <c r="N78" s="131">
        <f>'B68'!AJ78</f>
        <v>14.4</v>
      </c>
      <c r="O78" s="203"/>
      <c r="P78" s="133">
        <f>BvS!AV78</f>
        <v>53.6</v>
      </c>
      <c r="Q78" s="203"/>
      <c r="R78" s="133">
        <f>JDE!AN78</f>
        <v>100.5</v>
      </c>
      <c r="S78" s="203"/>
      <c r="T78" s="133">
        <f>REM!AH78</f>
        <v>26.8</v>
      </c>
      <c r="U78" s="203"/>
      <c r="V78" s="133">
        <f>'T74'!AL78</f>
        <v>0</v>
      </c>
      <c r="W78" s="275"/>
      <c r="X78" s="133">
        <f>VMA!AK78</f>
        <v>0</v>
      </c>
      <c r="Y78" s="275"/>
      <c r="Z78" s="146">
        <f t="shared" si="5"/>
        <v>195.3</v>
      </c>
      <c r="AA78" s="193"/>
      <c r="AE78" s="146"/>
      <c r="AF78" s="193"/>
    </row>
    <row r="79" spans="1:32" ht="13.5" thickBot="1" x14ac:dyDescent="0.25">
      <c r="A79" s="16"/>
      <c r="B79" s="17"/>
      <c r="D79" s="18"/>
      <c r="F79" s="42" t="s">
        <v>61</v>
      </c>
      <c r="G79" s="40"/>
      <c r="H79" s="41"/>
      <c r="I79" s="14" t="s">
        <v>146</v>
      </c>
      <c r="J79" s="175" t="s">
        <v>322</v>
      </c>
      <c r="K79" s="15" t="s">
        <v>213</v>
      </c>
      <c r="L79" s="257"/>
      <c r="M79" s="121" t="s">
        <v>234</v>
      </c>
      <c r="N79" s="131">
        <f>'B68'!AJ79</f>
        <v>136.30000000000001</v>
      </c>
      <c r="O79" s="203"/>
      <c r="P79" s="133">
        <f>BvS!AV79</f>
        <v>366.6</v>
      </c>
      <c r="Q79" s="203"/>
      <c r="R79" s="133">
        <f>JDE!AN79</f>
        <v>1768.8</v>
      </c>
      <c r="S79" s="203"/>
      <c r="T79" s="133">
        <f>REM!AH79</f>
        <v>70.900000000000006</v>
      </c>
      <c r="U79" s="203"/>
      <c r="V79" s="133">
        <f>'T74'!AL79</f>
        <v>266</v>
      </c>
      <c r="W79" s="275"/>
      <c r="X79" s="133">
        <f>VMA!AK79</f>
        <v>715.9</v>
      </c>
      <c r="Y79" s="275"/>
      <c r="Z79" s="146">
        <f t="shared" si="5"/>
        <v>3324.5</v>
      </c>
      <c r="AA79" s="193"/>
      <c r="AE79" s="146"/>
      <c r="AF79" s="193"/>
    </row>
    <row r="80" spans="1:32" ht="13.5" thickBot="1" x14ac:dyDescent="0.25">
      <c r="A80" s="16"/>
      <c r="B80" s="17"/>
      <c r="D80" s="18"/>
      <c r="F80" s="42"/>
      <c r="G80" s="40"/>
      <c r="H80" s="41"/>
      <c r="I80" s="14" t="s">
        <v>147</v>
      </c>
      <c r="J80" s="175" t="s">
        <v>322</v>
      </c>
      <c r="K80" s="15" t="s">
        <v>76</v>
      </c>
      <c r="L80" s="257"/>
      <c r="M80" s="121" t="s">
        <v>235</v>
      </c>
      <c r="N80" s="131">
        <f>'B68'!AJ80</f>
        <v>69.800000000000011</v>
      </c>
      <c r="O80" s="203"/>
      <c r="P80" s="133">
        <f>BvS!AV80</f>
        <v>185.20000000000002</v>
      </c>
      <c r="Q80" s="203"/>
      <c r="R80" s="133">
        <f>JDE!AN80</f>
        <v>512.9</v>
      </c>
      <c r="S80" s="203"/>
      <c r="T80" s="133">
        <f>REM!AH80</f>
        <v>47.099999999999994</v>
      </c>
      <c r="U80" s="203"/>
      <c r="V80" s="133">
        <f>'T74'!AL80</f>
        <v>89.100000000000023</v>
      </c>
      <c r="W80" s="275"/>
      <c r="X80" s="133">
        <f>VMA!AK80</f>
        <v>36.299999999999997</v>
      </c>
      <c r="Y80" s="275"/>
      <c r="Z80" s="146">
        <f t="shared" si="5"/>
        <v>940.4</v>
      </c>
      <c r="AA80" s="193"/>
      <c r="AE80" s="146"/>
      <c r="AF80" s="193"/>
    </row>
    <row r="81" spans="1:32" ht="13.5" thickBot="1" x14ac:dyDescent="0.25">
      <c r="A81" s="16"/>
      <c r="B81" s="17"/>
      <c r="D81" s="18"/>
      <c r="F81" s="42"/>
      <c r="G81" s="40"/>
      <c r="H81" s="41"/>
      <c r="I81" s="14" t="s">
        <v>148</v>
      </c>
      <c r="J81" s="175" t="s">
        <v>322</v>
      </c>
      <c r="K81" s="15" t="s">
        <v>214</v>
      </c>
      <c r="L81" s="257"/>
      <c r="M81" s="121" t="s">
        <v>236</v>
      </c>
      <c r="N81" s="131">
        <f>'B68'!AJ81</f>
        <v>193.09999999999994</v>
      </c>
      <c r="O81" s="203"/>
      <c r="P81" s="133">
        <f>BvS!AV81</f>
        <v>401.20000000000016</v>
      </c>
      <c r="Q81" s="203"/>
      <c r="R81" s="133">
        <f>JDE!AN81</f>
        <v>424.2</v>
      </c>
      <c r="S81" s="203"/>
      <c r="T81" s="133">
        <f>REM!AH81</f>
        <v>0</v>
      </c>
      <c r="U81" s="203"/>
      <c r="V81" s="133">
        <f>'T74'!AL81</f>
        <v>53.3</v>
      </c>
      <c r="W81" s="275"/>
      <c r="X81" s="133">
        <f>VMA!AK81</f>
        <v>89.1</v>
      </c>
      <c r="Y81" s="275"/>
      <c r="Z81" s="146">
        <f t="shared" si="5"/>
        <v>1160.8999999999999</v>
      </c>
      <c r="AA81" s="193"/>
      <c r="AE81" s="146"/>
      <c r="AF81" s="193"/>
    </row>
    <row r="82" spans="1:32" ht="12.75" customHeight="1" thickBot="1" x14ac:dyDescent="0.25">
      <c r="A82" s="16"/>
      <c r="B82" s="17"/>
      <c r="D82" s="18"/>
      <c r="F82" s="42"/>
      <c r="G82" s="40"/>
      <c r="H82" s="41"/>
      <c r="I82" s="14" t="s">
        <v>149</v>
      </c>
      <c r="J82" s="175" t="s">
        <v>322</v>
      </c>
      <c r="K82" s="15" t="s">
        <v>215</v>
      </c>
      <c r="L82" s="257"/>
      <c r="M82" s="121" t="s">
        <v>249</v>
      </c>
      <c r="N82" s="131">
        <f>'B68'!AJ82</f>
        <v>9.6</v>
      </c>
      <c r="O82" s="203"/>
      <c r="P82" s="133">
        <f>BvS!AV82</f>
        <v>27.6</v>
      </c>
      <c r="Q82" s="203"/>
      <c r="R82" s="133">
        <f>JDE!AN82</f>
        <v>187.60000000000002</v>
      </c>
      <c r="S82" s="203"/>
      <c r="T82" s="133">
        <f>REM!AH82</f>
        <v>0</v>
      </c>
      <c r="U82" s="203"/>
      <c r="V82" s="133">
        <f>'T74'!AL82</f>
        <v>5.9</v>
      </c>
      <c r="W82" s="275"/>
      <c r="X82" s="133">
        <f>VMA!AK82</f>
        <v>25.2</v>
      </c>
      <c r="Y82" s="275"/>
      <c r="Z82" s="146">
        <f t="shared" si="5"/>
        <v>255.9</v>
      </c>
      <c r="AA82" s="193"/>
      <c r="AE82" s="146"/>
      <c r="AF82" s="193"/>
    </row>
    <row r="83" spans="1:32" ht="12.75" hidden="1" customHeight="1" x14ac:dyDescent="0.2">
      <c r="A83" s="16"/>
      <c r="B83" s="17"/>
      <c r="D83" s="18"/>
      <c r="F83" s="42"/>
      <c r="G83" s="40"/>
      <c r="H83" s="41"/>
      <c r="I83" s="14" t="s">
        <v>150</v>
      </c>
      <c r="J83" s="14"/>
      <c r="K83" s="15" t="s">
        <v>61</v>
      </c>
      <c r="L83" s="257"/>
      <c r="M83" s="121"/>
      <c r="N83" s="131">
        <f>'B68'!AJ83</f>
        <v>0</v>
      </c>
      <c r="O83" s="203"/>
      <c r="P83" s="133">
        <f>BvS!AV83</f>
        <v>0</v>
      </c>
      <c r="Q83" s="203"/>
      <c r="R83" s="133">
        <f>JDE!AN83</f>
        <v>0</v>
      </c>
      <c r="S83" s="203"/>
      <c r="T83" s="133">
        <f>REM!AH83</f>
        <v>0</v>
      </c>
      <c r="U83" s="203"/>
      <c r="V83" s="133">
        <f>'T74'!AL83</f>
        <v>0</v>
      </c>
      <c r="W83" s="275"/>
      <c r="X83" s="133">
        <f>VMA!AK83</f>
        <v>0</v>
      </c>
      <c r="Y83" s="275"/>
      <c r="Z83" s="146">
        <f t="shared" si="5"/>
        <v>0</v>
      </c>
      <c r="AA83" s="193"/>
      <c r="AE83" s="146"/>
      <c r="AF83" s="193"/>
    </row>
    <row r="84" spans="1:32" ht="12.75" hidden="1" customHeight="1" x14ac:dyDescent="0.2">
      <c r="A84" s="16"/>
      <c r="B84" s="17"/>
      <c r="D84" s="18"/>
      <c r="F84" s="42"/>
      <c r="G84" s="40"/>
      <c r="H84" s="41"/>
      <c r="I84" s="14" t="s">
        <v>151</v>
      </c>
      <c r="J84" s="14"/>
      <c r="K84" s="15" t="s">
        <v>61</v>
      </c>
      <c r="L84" s="258"/>
      <c r="M84" s="121" t="s">
        <v>61</v>
      </c>
      <c r="N84" s="131">
        <f>'B68'!AJ84</f>
        <v>0</v>
      </c>
      <c r="O84" s="203"/>
      <c r="P84" s="133">
        <f>BvS!AV84</f>
        <v>0</v>
      </c>
      <c r="Q84" s="203"/>
      <c r="R84" s="133">
        <f>JDE!AN84</f>
        <v>0</v>
      </c>
      <c r="S84" s="203"/>
      <c r="T84" s="133">
        <f>REM!AH84</f>
        <v>0</v>
      </c>
      <c r="U84" s="203"/>
      <c r="V84" s="133">
        <f>'T74'!AL84</f>
        <v>0</v>
      </c>
      <c r="W84" s="275"/>
      <c r="X84" s="133">
        <f>VMA!AK84</f>
        <v>0</v>
      </c>
      <c r="Y84" s="275"/>
      <c r="Z84" s="146">
        <f t="shared" si="5"/>
        <v>0</v>
      </c>
      <c r="AA84" s="193"/>
      <c r="AE84" s="146"/>
      <c r="AF84" s="193"/>
    </row>
    <row r="85" spans="1:32" ht="12.75" customHeight="1" thickBot="1" x14ac:dyDescent="0.25">
      <c r="A85" s="16"/>
      <c r="B85" s="17"/>
      <c r="D85" s="18"/>
      <c r="F85" s="43"/>
      <c r="G85" s="44"/>
      <c r="H85" s="45"/>
      <c r="I85" s="14" t="s">
        <v>152</v>
      </c>
      <c r="J85" s="175" t="s">
        <v>322</v>
      </c>
      <c r="K85" s="15" t="s">
        <v>90</v>
      </c>
      <c r="L85" s="78" t="s">
        <v>216</v>
      </c>
      <c r="M85" s="121" t="s">
        <v>269</v>
      </c>
      <c r="N85" s="131">
        <f>'B68'!AJ85</f>
        <v>99.100000000000009</v>
      </c>
      <c r="O85" s="204"/>
      <c r="P85" s="133">
        <f>BvS!AV85</f>
        <v>663.1</v>
      </c>
      <c r="Q85" s="204"/>
      <c r="R85" s="133">
        <f>JDE!AN85</f>
        <v>1000.6</v>
      </c>
      <c r="S85" s="204"/>
      <c r="T85" s="133">
        <f>REM!AH85</f>
        <v>57.6</v>
      </c>
      <c r="U85" s="204"/>
      <c r="V85" s="133">
        <f>'T74'!AL85</f>
        <v>17.5</v>
      </c>
      <c r="W85" s="222"/>
      <c r="X85" s="133">
        <f>VMA!AK85</f>
        <v>533.4</v>
      </c>
      <c r="Y85" s="222"/>
      <c r="Z85" s="146">
        <f t="shared" si="5"/>
        <v>2371.3000000000002</v>
      </c>
      <c r="AA85" s="194"/>
      <c r="AE85" s="146"/>
      <c r="AF85" s="194"/>
    </row>
    <row r="86" spans="1:32" ht="12.75" customHeight="1" thickBot="1" x14ac:dyDescent="0.25">
      <c r="A86" s="16"/>
      <c r="B86" s="17"/>
      <c r="D86" s="18"/>
      <c r="I86" s="46"/>
      <c r="J86" s="46"/>
      <c r="K86" s="47"/>
      <c r="L86" s="47"/>
      <c r="M86" s="47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41"/>
      <c r="AA86" s="142"/>
      <c r="AE86" s="141"/>
      <c r="AF86" s="142"/>
    </row>
    <row r="87" spans="1:32" ht="12.75" customHeight="1" thickBot="1" x14ac:dyDescent="0.25">
      <c r="A87" s="16"/>
      <c r="B87" s="17"/>
      <c r="D87" s="18"/>
      <c r="F87" s="36" t="s">
        <v>154</v>
      </c>
      <c r="G87" s="37"/>
      <c r="H87" s="38"/>
      <c r="I87" s="14" t="s">
        <v>10</v>
      </c>
      <c r="J87" s="175" t="s">
        <v>322</v>
      </c>
      <c r="K87" s="15" t="s">
        <v>85</v>
      </c>
      <c r="L87" s="80" t="s">
        <v>217</v>
      </c>
      <c r="M87" s="15" t="s">
        <v>241</v>
      </c>
      <c r="N87" s="131">
        <f>'B68'!AJ87</f>
        <v>1320.2</v>
      </c>
      <c r="O87" s="202">
        <f>SUM(N87:N90)</f>
        <v>1710.7000000000003</v>
      </c>
      <c r="P87" s="133">
        <f>BvS!AV87</f>
        <v>4877.6000000000004</v>
      </c>
      <c r="Q87" s="202">
        <f>SUM(P87:P90)</f>
        <v>6588.4000000000005</v>
      </c>
      <c r="R87" s="133">
        <f>JDE!AN87</f>
        <v>8397.1999999999989</v>
      </c>
      <c r="S87" s="202">
        <f>SUM(R87:R90)</f>
        <v>11384.299999999997</v>
      </c>
      <c r="T87" s="133">
        <f>REM!AH87</f>
        <v>605.70000000000005</v>
      </c>
      <c r="U87" s="202">
        <f>SUM(T87:T90)</f>
        <v>752.2</v>
      </c>
      <c r="V87" s="133">
        <f>'T74'!AL87</f>
        <v>1254.8999999999999</v>
      </c>
      <c r="W87" s="202">
        <f>SUM(V87:V90)</f>
        <v>1842.6999999999998</v>
      </c>
      <c r="X87" s="133">
        <f>VMA!AK87</f>
        <v>2778.2999999999997</v>
      </c>
      <c r="Y87" s="202">
        <f>SUM(X87:X90)</f>
        <v>3344.2999999999997</v>
      </c>
      <c r="Z87" s="146">
        <f>N87+P87+R87+T87+V87+X87</f>
        <v>19233.900000000001</v>
      </c>
      <c r="AA87" s="192">
        <f>SUM(Z87:Z90)</f>
        <v>25622.600000000002</v>
      </c>
      <c r="AE87" s="146"/>
      <c r="AF87" s="192"/>
    </row>
    <row r="88" spans="1:32" ht="12.75" customHeight="1" thickBot="1" x14ac:dyDescent="0.25">
      <c r="A88" s="16"/>
      <c r="B88" s="17"/>
      <c r="D88" s="18"/>
      <c r="F88" s="243" t="s">
        <v>155</v>
      </c>
      <c r="G88" s="244"/>
      <c r="H88" s="245"/>
      <c r="I88" s="14" t="s">
        <v>11</v>
      </c>
      <c r="J88" s="175" t="s">
        <v>322</v>
      </c>
      <c r="K88" s="15" t="s">
        <v>218</v>
      </c>
      <c r="L88" s="80" t="s">
        <v>219</v>
      </c>
      <c r="M88" s="15"/>
      <c r="N88" s="131">
        <f>'B68'!AJ88</f>
        <v>257.10000000000002</v>
      </c>
      <c r="O88" s="203"/>
      <c r="P88" s="133">
        <f>BvS!AV88</f>
        <v>654.6</v>
      </c>
      <c r="Q88" s="203"/>
      <c r="R88" s="133">
        <f>JDE!AN88</f>
        <v>1176.5000000000002</v>
      </c>
      <c r="S88" s="203"/>
      <c r="T88" s="133">
        <f>REM!AH88</f>
        <v>102.5</v>
      </c>
      <c r="U88" s="203"/>
      <c r="V88" s="133">
        <f>'T74'!AL88</f>
        <v>242</v>
      </c>
      <c r="W88" s="203"/>
      <c r="X88" s="133">
        <f>VMA!AK88</f>
        <v>309.30000000000007</v>
      </c>
      <c r="Y88" s="203"/>
      <c r="Z88" s="146">
        <f>N88+P88+R88+T88+V88+X88</f>
        <v>2742.0000000000005</v>
      </c>
      <c r="AA88" s="193"/>
      <c r="AE88" s="146"/>
      <c r="AF88" s="193"/>
    </row>
    <row r="89" spans="1:32" ht="12.75" customHeight="1" thickBot="1" x14ac:dyDescent="0.25">
      <c r="A89" s="16"/>
      <c r="B89" s="17"/>
      <c r="D89" s="18"/>
      <c r="F89" s="42" t="s">
        <v>162</v>
      </c>
      <c r="G89" s="40"/>
      <c r="H89" s="41"/>
      <c r="I89" s="14" t="s">
        <v>12</v>
      </c>
      <c r="J89" s="175" t="s">
        <v>322</v>
      </c>
      <c r="K89" s="15" t="s">
        <v>220</v>
      </c>
      <c r="L89" s="80" t="s">
        <v>221</v>
      </c>
      <c r="M89" s="15" t="s">
        <v>262</v>
      </c>
      <c r="N89" s="131">
        <f>'B68'!AJ89</f>
        <v>133.39999999999998</v>
      </c>
      <c r="O89" s="203"/>
      <c r="P89" s="133">
        <f>BvS!AV89</f>
        <v>607.69999999999993</v>
      </c>
      <c r="Q89" s="203"/>
      <c r="R89" s="133">
        <f>JDE!AN89</f>
        <v>857.30000000000007</v>
      </c>
      <c r="S89" s="203"/>
      <c r="T89" s="133">
        <f>REM!AH89</f>
        <v>43.999999999999993</v>
      </c>
      <c r="U89" s="203"/>
      <c r="V89" s="133">
        <f>'T74'!AL89</f>
        <v>124.89999999999996</v>
      </c>
      <c r="W89" s="203"/>
      <c r="X89" s="133">
        <f>VMA!AK89</f>
        <v>256.7</v>
      </c>
      <c r="Y89" s="203"/>
      <c r="Z89" s="146">
        <f>N89+P89+R89+T89+V89+X89</f>
        <v>2024</v>
      </c>
      <c r="AA89" s="193"/>
      <c r="AE89" s="146"/>
      <c r="AF89" s="193"/>
    </row>
    <row r="90" spans="1:32" ht="12.75" customHeight="1" thickBot="1" x14ac:dyDescent="0.25">
      <c r="A90" s="16"/>
      <c r="B90" s="17"/>
      <c r="D90" s="18"/>
      <c r="F90" s="43"/>
      <c r="G90" s="44"/>
      <c r="H90" s="45"/>
      <c r="I90" s="14" t="s">
        <v>13</v>
      </c>
      <c r="J90" s="175" t="s">
        <v>322</v>
      </c>
      <c r="K90" s="15" t="s">
        <v>14</v>
      </c>
      <c r="L90" s="15" t="s">
        <v>222</v>
      </c>
      <c r="M90" s="15" t="s">
        <v>243</v>
      </c>
      <c r="N90" s="131">
        <f>'B68'!AJ90</f>
        <v>0</v>
      </c>
      <c r="O90" s="204"/>
      <c r="P90" s="133">
        <f>BvS!AV90</f>
        <v>448.5</v>
      </c>
      <c r="Q90" s="204"/>
      <c r="R90" s="133">
        <f>JDE!AN90</f>
        <v>953.3</v>
      </c>
      <c r="S90" s="204"/>
      <c r="T90" s="133">
        <f>REM!AH90</f>
        <v>0</v>
      </c>
      <c r="U90" s="204"/>
      <c r="V90" s="133">
        <f>'T74'!AL90</f>
        <v>220.89999999999998</v>
      </c>
      <c r="W90" s="204"/>
      <c r="X90" s="133">
        <f>VMA!AK90</f>
        <v>0</v>
      </c>
      <c r="Y90" s="204"/>
      <c r="Z90" s="146">
        <f>N90+P90+R90+T90+V90+X90</f>
        <v>1622.6999999999998</v>
      </c>
      <c r="AA90" s="194"/>
      <c r="AE90" s="146"/>
      <c r="AF90" s="194"/>
    </row>
    <row r="91" spans="1:32" ht="12.75" customHeight="1" thickBot="1" x14ac:dyDescent="0.25">
      <c r="A91" s="16"/>
      <c r="B91" s="17"/>
      <c r="D91" s="18"/>
      <c r="I91" s="48"/>
      <c r="J91" s="48"/>
      <c r="M91" s="53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41"/>
      <c r="AA91" s="142"/>
      <c r="AE91" s="141"/>
      <c r="AF91" s="142"/>
    </row>
    <row r="92" spans="1:32" ht="12.75" customHeight="1" thickBot="1" x14ac:dyDescent="0.25">
      <c r="A92" s="16"/>
      <c r="B92" s="17"/>
      <c r="D92" s="128"/>
      <c r="E92" s="127"/>
      <c r="F92" s="127"/>
      <c r="G92" s="127"/>
      <c r="H92" s="127"/>
      <c r="I92" s="127"/>
      <c r="J92" s="127"/>
      <c r="K92" s="127"/>
      <c r="L92" s="127"/>
      <c r="M92" s="127"/>
      <c r="N92" s="306">
        <f>O87+O75+N73</f>
        <v>7663</v>
      </c>
      <c r="O92" s="307"/>
      <c r="P92" s="306">
        <f>Q87+Q75+P73</f>
        <v>26998.6</v>
      </c>
      <c r="Q92" s="307"/>
      <c r="R92" s="306">
        <f>S87+S75+R73</f>
        <v>46572.3</v>
      </c>
      <c r="S92" s="307"/>
      <c r="T92" s="306">
        <f>U87+U75+T73</f>
        <v>2320</v>
      </c>
      <c r="U92" s="307"/>
      <c r="V92" s="306">
        <f>W87+W75+V73</f>
        <v>7170.5</v>
      </c>
      <c r="W92" s="307"/>
      <c r="X92" s="306">
        <f>Y87+Y75+X73</f>
        <v>12705.400000000001</v>
      </c>
      <c r="Y92" s="307"/>
      <c r="Z92" s="196">
        <f>AA87+AA75+Z73</f>
        <v>103429.8</v>
      </c>
      <c r="AA92" s="197"/>
      <c r="AB92" s="136">
        <f>SUM(N92:Y92)</f>
        <v>103429.79999999999</v>
      </c>
      <c r="AC92" s="145" t="str">
        <f>IF(Z92=AB92,"CORRECT","WRONG")</f>
        <v>CORRECT</v>
      </c>
      <c r="AE92" s="196"/>
      <c r="AF92" s="197"/>
    </row>
    <row r="93" spans="1:32" ht="12.75" customHeight="1" thickBot="1" x14ac:dyDescent="0.25">
      <c r="A93" s="16"/>
      <c r="B93" s="17"/>
      <c r="I93" s="48"/>
      <c r="J93" s="48"/>
      <c r="M93" s="53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41"/>
      <c r="AA93" s="142"/>
      <c r="AC93" s="145"/>
      <c r="AE93" s="141"/>
      <c r="AF93" s="142"/>
    </row>
    <row r="94" spans="1:32" ht="12.75" customHeight="1" x14ac:dyDescent="0.2">
      <c r="A94" s="16"/>
      <c r="B94" s="17"/>
      <c r="D94" s="49" t="s">
        <v>158</v>
      </c>
      <c r="E94" s="50"/>
      <c r="F94" s="51"/>
      <c r="G94" s="50"/>
      <c r="H94" s="52"/>
      <c r="I94" s="70"/>
      <c r="J94" s="70"/>
      <c r="K94" s="70"/>
      <c r="L94" s="70"/>
      <c r="M94" s="70"/>
      <c r="N94" s="220">
        <f>N97-N92</f>
        <v>963.89999999999964</v>
      </c>
      <c r="O94" s="221"/>
      <c r="P94" s="220">
        <f>P97-P92</f>
        <v>3494.9000000000051</v>
      </c>
      <c r="Q94" s="221"/>
      <c r="R94" s="220">
        <f>R97-R92</f>
        <v>5090.4999999999927</v>
      </c>
      <c r="S94" s="221"/>
      <c r="T94" s="220">
        <f>T97-T92</f>
        <v>374.5</v>
      </c>
      <c r="U94" s="221"/>
      <c r="V94" s="220">
        <f>V97-V92</f>
        <v>1015.7999999999993</v>
      </c>
      <c r="W94" s="221"/>
      <c r="X94" s="220">
        <f>X97-X92</f>
        <v>1776.1999999999989</v>
      </c>
      <c r="Y94" s="221"/>
      <c r="Z94" s="198">
        <f>Z97-Z92</f>
        <v>12715.800000000003</v>
      </c>
      <c r="AA94" s="199"/>
      <c r="AB94" s="291">
        <f>SUM(N94:Y95)</f>
        <v>12715.799999999996</v>
      </c>
      <c r="AC94" s="287" t="str">
        <f>IF(Z94=AB94,"WRONG","CORRECT")</f>
        <v>WRONG</v>
      </c>
      <c r="AE94" s="198"/>
      <c r="AF94" s="199"/>
    </row>
    <row r="95" spans="1:32" ht="12.75" customHeight="1" thickBot="1" x14ac:dyDescent="0.25">
      <c r="A95" s="16"/>
      <c r="B95" s="17"/>
      <c r="D95" s="55" t="s">
        <v>96</v>
      </c>
      <c r="E95" s="56"/>
      <c r="F95" s="57"/>
      <c r="G95" s="56"/>
      <c r="H95" s="58"/>
      <c r="I95" s="74"/>
      <c r="J95" s="74"/>
      <c r="K95" s="74"/>
      <c r="L95" s="74"/>
      <c r="M95" s="74"/>
      <c r="N95" s="222"/>
      <c r="O95" s="223"/>
      <c r="P95" s="222"/>
      <c r="Q95" s="223"/>
      <c r="R95" s="222"/>
      <c r="S95" s="223"/>
      <c r="T95" s="222"/>
      <c r="U95" s="223"/>
      <c r="V95" s="222"/>
      <c r="W95" s="223"/>
      <c r="X95" s="222"/>
      <c r="Y95" s="223"/>
      <c r="Z95" s="200"/>
      <c r="AA95" s="201"/>
      <c r="AB95" s="292"/>
      <c r="AC95" s="287" t="str">
        <f>IF(Z95=AB95,"CORRECT","WRONG")</f>
        <v>CORRECT</v>
      </c>
      <c r="AE95" s="200"/>
      <c r="AF95" s="201"/>
    </row>
    <row r="96" spans="1:32" ht="12.75" customHeight="1" x14ac:dyDescent="0.2">
      <c r="A96" s="16"/>
      <c r="B96" s="17"/>
      <c r="I96" s="79"/>
      <c r="J96" s="79"/>
      <c r="M96" s="76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41"/>
      <c r="AA96" s="142"/>
      <c r="AE96" s="141"/>
      <c r="AF96" s="142"/>
    </row>
    <row r="97" spans="1:32" ht="12.75" customHeight="1" x14ac:dyDescent="0.2">
      <c r="A97" s="54"/>
      <c r="B97" s="129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308">
        <f>'B68'!AJ97</f>
        <v>8626.9</v>
      </c>
      <c r="O97" s="309"/>
      <c r="P97" s="308">
        <f>BvS!AV97</f>
        <v>30493.500000000004</v>
      </c>
      <c r="Q97" s="309"/>
      <c r="R97" s="308">
        <f>JDE!AN97</f>
        <v>51662.799999999996</v>
      </c>
      <c r="S97" s="309"/>
      <c r="T97" s="308">
        <f>REM!AH97</f>
        <v>2694.5</v>
      </c>
      <c r="U97" s="309"/>
      <c r="V97" s="308">
        <f>'T74'!AL97</f>
        <v>8186.2999999999993</v>
      </c>
      <c r="W97" s="309"/>
      <c r="X97" s="308">
        <f>VMA!AK97</f>
        <v>14481.6</v>
      </c>
      <c r="Y97" s="309"/>
      <c r="Z97" s="196">
        <f>SUM(N97:Y97)</f>
        <v>116145.60000000001</v>
      </c>
      <c r="AA97" s="197"/>
      <c r="AC97" s="2" t="str">
        <f>IF('Tous immeubles SS'!AA97:AA107+'Tous immeubles HS'!AC97:AC107='Tous immeubles'!AA97:AA107,"correct")</f>
        <v>correct</v>
      </c>
      <c r="AE97" s="196"/>
      <c r="AF97" s="197"/>
    </row>
    <row r="98" spans="1:32" ht="12.75" customHeight="1" thickBot="1" x14ac:dyDescent="0.25">
      <c r="I98" s="79"/>
      <c r="J98" s="79"/>
      <c r="M98" s="76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43"/>
      <c r="AA98" s="144"/>
      <c r="AE98" s="143"/>
      <c r="AF98" s="144"/>
    </row>
    <row r="99" spans="1:32" ht="12.75" customHeight="1" x14ac:dyDescent="0.2">
      <c r="I99" s="79"/>
      <c r="J99" s="79"/>
      <c r="M99" s="59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E99" s="134"/>
      <c r="AF99" s="134"/>
    </row>
    <row r="100" spans="1:32" ht="12.75" customHeight="1" x14ac:dyDescent="0.2">
      <c r="B100" s="60" t="s">
        <v>159</v>
      </c>
      <c r="C100" s="61"/>
      <c r="D100" s="61"/>
      <c r="E100" s="61"/>
      <c r="F100" s="62"/>
      <c r="G100" s="61"/>
      <c r="H100" s="63"/>
      <c r="I100" s="14" t="s">
        <v>292</v>
      </c>
      <c r="J100" s="14"/>
      <c r="K100" s="15" t="s">
        <v>97</v>
      </c>
      <c r="L100" s="15"/>
      <c r="M100" s="121" t="s">
        <v>99</v>
      </c>
      <c r="N100" s="131">
        <f>'B68'!AJ100</f>
        <v>107.8</v>
      </c>
      <c r="O100" s="217">
        <f>SUM(N100:N103)</f>
        <v>124.19999999999999</v>
      </c>
      <c r="P100" s="131">
        <f>BvS!AV100</f>
        <v>55.8</v>
      </c>
      <c r="Q100" s="217">
        <f>SUM(P100:P103)</f>
        <v>612.5</v>
      </c>
      <c r="R100" s="133">
        <f>JDE!AN100</f>
        <v>2222.8000000000002</v>
      </c>
      <c r="S100" s="217">
        <f>SUM(R100:R103)</f>
        <v>7046.1</v>
      </c>
      <c r="T100" s="133">
        <f>REM!AH100</f>
        <v>139.9</v>
      </c>
      <c r="U100" s="217">
        <f>SUM(T100:T103)</f>
        <v>548.69999999999993</v>
      </c>
      <c r="V100" s="133">
        <f>'T74'!AL100</f>
        <v>157</v>
      </c>
      <c r="W100" s="217">
        <f>SUM(V100:V103)</f>
        <v>861.5</v>
      </c>
      <c r="X100" s="133">
        <f>VMA!AK100</f>
        <v>9.6999999999999993</v>
      </c>
      <c r="Y100" s="217">
        <f>SUM(X100:X103)</f>
        <v>1629</v>
      </c>
      <c r="Z100" s="131">
        <f>N100+P100+R100+T100+V100+X100</f>
        <v>2693</v>
      </c>
      <c r="AA100" s="202">
        <f>SUM(Z100:Z103)</f>
        <v>10822.000000000002</v>
      </c>
      <c r="AE100" s="131"/>
      <c r="AF100" s="202"/>
    </row>
    <row r="101" spans="1:32" ht="12.75" customHeight="1" x14ac:dyDescent="0.2">
      <c r="B101" s="239" t="s">
        <v>107</v>
      </c>
      <c r="C101" s="240"/>
      <c r="D101" s="240"/>
      <c r="E101" s="64"/>
      <c r="F101" s="65"/>
      <c r="G101" s="66"/>
      <c r="H101" s="67"/>
      <c r="I101" s="14" t="s">
        <v>293</v>
      </c>
      <c r="J101" s="14"/>
      <c r="K101" s="15" t="s">
        <v>98</v>
      </c>
      <c r="L101" s="15"/>
      <c r="M101" s="121" t="s">
        <v>100</v>
      </c>
      <c r="N101" s="131">
        <f>'B68'!AJ101</f>
        <v>0</v>
      </c>
      <c r="O101" s="217"/>
      <c r="P101" s="131">
        <f>BvS!AV101</f>
        <v>20.399999999999999</v>
      </c>
      <c r="Q101" s="217"/>
      <c r="R101" s="133">
        <f>JDE!AN101</f>
        <v>445.2</v>
      </c>
      <c r="S101" s="217"/>
      <c r="T101" s="133">
        <f>REM!AH101</f>
        <v>0</v>
      </c>
      <c r="U101" s="217"/>
      <c r="V101" s="133">
        <f>'T74'!AL101</f>
        <v>37.4</v>
      </c>
      <c r="W101" s="217"/>
      <c r="X101" s="133">
        <f>VMA!AK101</f>
        <v>91.6</v>
      </c>
      <c r="Y101" s="217"/>
      <c r="Z101" s="131">
        <f>N101+P101+R101+T101+V101+X101</f>
        <v>594.59999999999991</v>
      </c>
      <c r="AA101" s="203"/>
      <c r="AE101" s="131"/>
      <c r="AF101" s="203"/>
    </row>
    <row r="102" spans="1:32" x14ac:dyDescent="0.2">
      <c r="B102" s="68"/>
      <c r="I102" s="14" t="s">
        <v>294</v>
      </c>
      <c r="J102" s="14"/>
      <c r="K102" s="15" t="s">
        <v>296</v>
      </c>
      <c r="N102" s="131">
        <f>'B68'!AJ102</f>
        <v>16.399999999999999</v>
      </c>
      <c r="O102" s="217"/>
      <c r="P102" s="131">
        <f>BvS!AV102</f>
        <v>536.29999999999995</v>
      </c>
      <c r="Q102" s="217"/>
      <c r="R102" s="133">
        <f>JDE!AN102</f>
        <v>4332.7000000000007</v>
      </c>
      <c r="S102" s="217"/>
      <c r="T102" s="133">
        <f>REM!AH102</f>
        <v>319.5</v>
      </c>
      <c r="U102" s="217"/>
      <c r="V102" s="133">
        <f>'T74'!AL102</f>
        <v>345.1</v>
      </c>
      <c r="W102" s="217"/>
      <c r="X102" s="133">
        <f>VMA!AK102</f>
        <v>1527.7</v>
      </c>
      <c r="Y102" s="217"/>
      <c r="Z102" s="131">
        <f>N102+P102+R102+T102+V102+X102</f>
        <v>7077.7000000000007</v>
      </c>
      <c r="AA102" s="203"/>
      <c r="AE102" s="131"/>
      <c r="AF102" s="203"/>
    </row>
    <row r="103" spans="1:32" x14ac:dyDescent="0.2">
      <c r="I103" s="14" t="s">
        <v>295</v>
      </c>
      <c r="J103" s="14"/>
      <c r="K103" s="15" t="s">
        <v>297</v>
      </c>
      <c r="N103" s="131">
        <f>'B68'!AJ103</f>
        <v>0</v>
      </c>
      <c r="O103" s="217"/>
      <c r="P103" s="131">
        <f>BvS!AV103</f>
        <v>0</v>
      </c>
      <c r="Q103" s="217"/>
      <c r="R103" s="133">
        <f>JDE!AN103</f>
        <v>45.4</v>
      </c>
      <c r="S103" s="217"/>
      <c r="T103" s="133">
        <f>REM!AH103</f>
        <v>89.3</v>
      </c>
      <c r="U103" s="217"/>
      <c r="V103" s="133">
        <f>'T74'!AL103</f>
        <v>322</v>
      </c>
      <c r="W103" s="217"/>
      <c r="X103" s="133">
        <f>VMA!AK103</f>
        <v>0</v>
      </c>
      <c r="Y103" s="217"/>
      <c r="Z103" s="131">
        <f>N103+P103+R103+T103+V103+X103</f>
        <v>456.7</v>
      </c>
      <c r="AA103" s="204"/>
      <c r="AE103" s="131"/>
      <c r="AF103" s="204"/>
    </row>
    <row r="104" spans="1:32" x14ac:dyDescent="0.2">
      <c r="I104" s="79"/>
      <c r="J104" s="79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E104" s="134"/>
      <c r="AF104" s="134"/>
    </row>
    <row r="105" spans="1:32" x14ac:dyDescent="0.2">
      <c r="I105" s="81"/>
      <c r="J105" s="81"/>
      <c r="K105" s="59"/>
      <c r="L105" s="59"/>
      <c r="M105" s="59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E105" s="135"/>
      <c r="AF105" s="135"/>
    </row>
    <row r="106" spans="1:32" x14ac:dyDescent="0.2">
      <c r="A106" s="60" t="s">
        <v>160</v>
      </c>
      <c r="B106" s="69"/>
      <c r="C106" s="69"/>
      <c r="D106" s="69"/>
      <c r="E106" s="69"/>
      <c r="F106" s="62"/>
      <c r="G106" s="69"/>
      <c r="H106" s="70"/>
      <c r="I106" s="82">
        <v>1</v>
      </c>
      <c r="J106" s="82"/>
      <c r="K106" s="15" t="s">
        <v>102</v>
      </c>
      <c r="L106" s="15"/>
      <c r="M106" s="15" t="s">
        <v>105</v>
      </c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E106" s="134"/>
      <c r="AF106" s="134"/>
    </row>
    <row r="107" spans="1:32" ht="12.75" customHeight="1" x14ac:dyDescent="0.2">
      <c r="A107" s="71" t="s">
        <v>101</v>
      </c>
      <c r="B107" s="4"/>
      <c r="C107" s="4"/>
      <c r="D107" s="4"/>
      <c r="E107" s="4"/>
      <c r="I107" s="82">
        <v>2</v>
      </c>
      <c r="J107" s="82"/>
      <c r="K107" s="15" t="s">
        <v>103</v>
      </c>
      <c r="L107" s="15"/>
      <c r="M107" s="15"/>
      <c r="N107" s="134">
        <f>SUM(N100:N106)</f>
        <v>124.19999999999999</v>
      </c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E107" s="134"/>
      <c r="AF107" s="134"/>
    </row>
    <row r="108" spans="1:32" x14ac:dyDescent="0.2">
      <c r="A108" s="71"/>
      <c r="B108" s="4"/>
      <c r="C108" s="4"/>
      <c r="D108" s="4"/>
      <c r="E108" s="4"/>
      <c r="I108" s="82">
        <v>3</v>
      </c>
      <c r="J108" s="82"/>
      <c r="K108" s="15" t="s">
        <v>244</v>
      </c>
      <c r="L108" s="15"/>
      <c r="M108" s="15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E108" s="134"/>
      <c r="AF108" s="134"/>
    </row>
    <row r="109" spans="1:32" x14ac:dyDescent="0.2">
      <c r="A109" s="72"/>
      <c r="B109" s="73"/>
      <c r="C109" s="73"/>
      <c r="D109" s="73"/>
      <c r="E109" s="73"/>
      <c r="F109" s="65"/>
      <c r="G109" s="73"/>
      <c r="H109" s="74"/>
      <c r="I109" s="82">
        <v>4</v>
      </c>
      <c r="J109" s="82"/>
      <c r="K109" s="15" t="s">
        <v>104</v>
      </c>
      <c r="L109" s="15"/>
      <c r="M109" s="15" t="s">
        <v>106</v>
      </c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E109" s="134"/>
      <c r="AF109" s="134"/>
    </row>
    <row r="110" spans="1:32" x14ac:dyDescent="0.2"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E110" s="134"/>
      <c r="AF110" s="134"/>
    </row>
    <row r="111" spans="1:32" hidden="1" x14ac:dyDescent="0.2">
      <c r="A111" s="285" t="s">
        <v>298</v>
      </c>
      <c r="B111" s="285"/>
      <c r="C111" s="285"/>
      <c r="D111" s="285"/>
      <c r="E111" s="285"/>
      <c r="F111" s="285"/>
      <c r="G111" s="285"/>
      <c r="H111" s="285"/>
      <c r="I111" s="286"/>
      <c r="J111" s="286"/>
      <c r="K111" s="286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  <c r="AE111" s="195"/>
      <c r="AF111" s="195"/>
    </row>
    <row r="112" spans="1:32" hidden="1" x14ac:dyDescent="0.2">
      <c r="A112" s="285" t="s">
        <v>299</v>
      </c>
      <c r="B112" s="285"/>
      <c r="C112" s="285"/>
      <c r="D112" s="285"/>
      <c r="E112" s="285"/>
      <c r="F112" s="285"/>
      <c r="G112" s="285"/>
      <c r="H112" s="285"/>
      <c r="I112" s="286"/>
      <c r="J112" s="286"/>
      <c r="K112" s="286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  <c r="AE112" s="195"/>
      <c r="AF112" s="195"/>
    </row>
    <row r="113" spans="1:32" hidden="1" x14ac:dyDescent="0.2">
      <c r="A113" s="285" t="s">
        <v>300</v>
      </c>
      <c r="B113" s="285"/>
      <c r="C113" s="285"/>
      <c r="D113" s="285"/>
      <c r="E113" s="285"/>
      <c r="F113" s="285"/>
      <c r="G113" s="285"/>
      <c r="H113" s="285"/>
      <c r="I113" s="286"/>
      <c r="J113" s="286"/>
      <c r="K113" s="286"/>
      <c r="N113" s="195" t="str">
        <f>IF(N111=N112,"CORRECT","WRONG")</f>
        <v>CORRECT</v>
      </c>
      <c r="O113" s="195"/>
      <c r="P113" s="195" t="str">
        <f>IF(P111=P112,"CORRECT","WRONG")</f>
        <v>CORRECT</v>
      </c>
      <c r="Q113" s="195"/>
      <c r="R113" s="195" t="str">
        <f>IF(R111=R112,"CORRECT","WRONG")</f>
        <v>CORRECT</v>
      </c>
      <c r="S113" s="195"/>
      <c r="T113" s="195" t="str">
        <f>IF(T111=T112,"CORRECT","WRONG")</f>
        <v>CORRECT</v>
      </c>
      <c r="U113" s="195"/>
      <c r="V113" s="195" t="str">
        <f>IF(V111=V112,"CORRECT","WRONG")</f>
        <v>CORRECT</v>
      </c>
      <c r="W113" s="195"/>
      <c r="X113" s="195" t="str">
        <f>IF(X111=X112,"CORRECT","WRONG")</f>
        <v>CORRECT</v>
      </c>
      <c r="Y113" s="195"/>
      <c r="Z113" s="195" t="str">
        <f>IF(Z111=Z112,"CORRECT","WRONG")</f>
        <v>CORRECT</v>
      </c>
      <c r="AA113" s="195"/>
      <c r="AE113" s="195" t="str">
        <f>IF(AE111=AE112,"CORRECT","WRONG")</f>
        <v>CORRECT</v>
      </c>
      <c r="AF113" s="195"/>
    </row>
    <row r="115" spans="1:32" x14ac:dyDescent="0.2">
      <c r="A115" s="75" t="s">
        <v>61</v>
      </c>
    </row>
  </sheetData>
  <mergeCells count="173">
    <mergeCell ref="AB94:AB95"/>
    <mergeCell ref="AC94:AC95"/>
    <mergeCell ref="V112:W112"/>
    <mergeCell ref="Z112:AA112"/>
    <mergeCell ref="Z97:AA97"/>
    <mergeCell ref="Z94:AA95"/>
    <mergeCell ref="Z111:AA111"/>
    <mergeCell ref="AA100:AA103"/>
    <mergeCell ref="A112:H112"/>
    <mergeCell ref="I112:K112"/>
    <mergeCell ref="N112:O112"/>
    <mergeCell ref="T112:U112"/>
    <mergeCell ref="P112:Q112"/>
    <mergeCell ref="R112:S112"/>
    <mergeCell ref="X112:Y112"/>
    <mergeCell ref="A113:H113"/>
    <mergeCell ref="I113:K113"/>
    <mergeCell ref="N113:O113"/>
    <mergeCell ref="T113:U113"/>
    <mergeCell ref="P113:Q113"/>
    <mergeCell ref="R113:S113"/>
    <mergeCell ref="W100:W103"/>
    <mergeCell ref="U100:U103"/>
    <mergeCell ref="X113:Y113"/>
    <mergeCell ref="V113:W113"/>
    <mergeCell ref="Z113:AA113"/>
    <mergeCell ref="A111:H111"/>
    <mergeCell ref="I111:K111"/>
    <mergeCell ref="N111:O111"/>
    <mergeCell ref="T111:U111"/>
    <mergeCell ref="P111:Q111"/>
    <mergeCell ref="R111:S111"/>
    <mergeCell ref="X111:Y111"/>
    <mergeCell ref="U87:U90"/>
    <mergeCell ref="V111:W111"/>
    <mergeCell ref="O100:O103"/>
    <mergeCell ref="T94:U95"/>
    <mergeCell ref="X94:Y95"/>
    <mergeCell ref="V94:W95"/>
    <mergeCell ref="Z92:AA92"/>
    <mergeCell ref="AA63:AA69"/>
    <mergeCell ref="AA75:AA85"/>
    <mergeCell ref="Q100:Q103"/>
    <mergeCell ref="S100:S103"/>
    <mergeCell ref="N97:O97"/>
    <mergeCell ref="T97:U97"/>
    <mergeCell ref="X97:Y97"/>
    <mergeCell ref="V97:W97"/>
    <mergeCell ref="P97:Q97"/>
    <mergeCell ref="R97:S97"/>
    <mergeCell ref="Y100:Y103"/>
    <mergeCell ref="Y87:Y90"/>
    <mergeCell ref="X92:Y92"/>
    <mergeCell ref="V2:W2"/>
    <mergeCell ref="W4:W7"/>
    <mergeCell ref="W10:W19"/>
    <mergeCell ref="W23:W31"/>
    <mergeCell ref="Z73:AA73"/>
    <mergeCell ref="AA87:AA90"/>
    <mergeCell ref="Z1:AA1"/>
    <mergeCell ref="N1:Y1"/>
    <mergeCell ref="AA4:AA7"/>
    <mergeCell ref="AA53:AA61"/>
    <mergeCell ref="AA43:AA50"/>
    <mergeCell ref="AA33:AA40"/>
    <mergeCell ref="AA23:AA31"/>
    <mergeCell ref="AA10:AA19"/>
    <mergeCell ref="Y10:Y19"/>
    <mergeCell ref="Y23:Y31"/>
    <mergeCell ref="Z2:AA2"/>
    <mergeCell ref="Y43:Y50"/>
    <mergeCell ref="U63:U69"/>
    <mergeCell ref="U75:U85"/>
    <mergeCell ref="W63:W69"/>
    <mergeCell ref="W75:W85"/>
    <mergeCell ref="Y53:Y61"/>
    <mergeCell ref="Y63:Y69"/>
    <mergeCell ref="Y75:Y85"/>
    <mergeCell ref="X73:Y73"/>
    <mergeCell ref="W43:W50"/>
    <mergeCell ref="W53:W61"/>
    <mergeCell ref="T92:U92"/>
    <mergeCell ref="U23:U31"/>
    <mergeCell ref="U33:U40"/>
    <mergeCell ref="U43:U50"/>
    <mergeCell ref="U53:U61"/>
    <mergeCell ref="T73:U73"/>
    <mergeCell ref="V73:W73"/>
    <mergeCell ref="W33:W40"/>
    <mergeCell ref="W87:W90"/>
    <mergeCell ref="V92:W92"/>
    <mergeCell ref="Y4:Y7"/>
    <mergeCell ref="D25:D26"/>
    <mergeCell ref="D32:D33"/>
    <mergeCell ref="N2:O2"/>
    <mergeCell ref="O4:O7"/>
    <mergeCell ref="O10:O19"/>
    <mergeCell ref="P2:Q2"/>
    <mergeCell ref="R2:S2"/>
    <mergeCell ref="Q4:Q7"/>
    <mergeCell ref="O23:O31"/>
    <mergeCell ref="Y33:Y40"/>
    <mergeCell ref="D1:H1"/>
    <mergeCell ref="A1:C1"/>
    <mergeCell ref="A46:B47"/>
    <mergeCell ref="I75:I77"/>
    <mergeCell ref="L10:L11"/>
    <mergeCell ref="T2:U2"/>
    <mergeCell ref="U4:U7"/>
    <mergeCell ref="U10:U19"/>
    <mergeCell ref="M10:M11"/>
    <mergeCell ref="I47:I48"/>
    <mergeCell ref="K47:K48"/>
    <mergeCell ref="L47:L48"/>
    <mergeCell ref="M47:M48"/>
    <mergeCell ref="S10:S19"/>
    <mergeCell ref="S23:S31"/>
    <mergeCell ref="O33:O40"/>
    <mergeCell ref="O43:O50"/>
    <mergeCell ref="O63:O69"/>
    <mergeCell ref="O75:O85"/>
    <mergeCell ref="O53:O61"/>
    <mergeCell ref="N73:O73"/>
    <mergeCell ref="B101:D101"/>
    <mergeCell ref="A36:A37"/>
    <mergeCell ref="F76:H76"/>
    <mergeCell ref="F88:H88"/>
    <mergeCell ref="D45:D46"/>
    <mergeCell ref="Q10:Q19"/>
    <mergeCell ref="Q23:Q31"/>
    <mergeCell ref="Q53:Q61"/>
    <mergeCell ref="Q75:Q85"/>
    <mergeCell ref="L75:L84"/>
    <mergeCell ref="O87:O90"/>
    <mergeCell ref="N92:O92"/>
    <mergeCell ref="N94:O95"/>
    <mergeCell ref="P92:Q92"/>
    <mergeCell ref="R92:S92"/>
    <mergeCell ref="P94:Q95"/>
    <mergeCell ref="R94:S95"/>
    <mergeCell ref="AE1:AF1"/>
    <mergeCell ref="AE2:AF2"/>
    <mergeCell ref="AF4:AF7"/>
    <mergeCell ref="AF10:AF19"/>
    <mergeCell ref="AF23:AF31"/>
    <mergeCell ref="AF33:AF40"/>
    <mergeCell ref="Q63:Q69"/>
    <mergeCell ref="S63:S69"/>
    <mergeCell ref="P73:Q73"/>
    <mergeCell ref="R73:S73"/>
    <mergeCell ref="S75:S85"/>
    <mergeCell ref="Q87:Q90"/>
    <mergeCell ref="S87:S90"/>
    <mergeCell ref="S4:S7"/>
    <mergeCell ref="S33:S40"/>
    <mergeCell ref="Q43:Q50"/>
    <mergeCell ref="S43:S50"/>
    <mergeCell ref="S53:S61"/>
    <mergeCell ref="Q33:Q40"/>
    <mergeCell ref="X2:Y2"/>
    <mergeCell ref="AE111:AF111"/>
    <mergeCell ref="AE112:AF112"/>
    <mergeCell ref="AE113:AF113"/>
    <mergeCell ref="AE92:AF92"/>
    <mergeCell ref="AE94:AF95"/>
    <mergeCell ref="AE97:AF97"/>
    <mergeCell ref="AF100:AF103"/>
    <mergeCell ref="AF43:AF50"/>
    <mergeCell ref="AF53:AF61"/>
    <mergeCell ref="AF63:AF69"/>
    <mergeCell ref="AE73:AF73"/>
    <mergeCell ref="AF75:AF85"/>
    <mergeCell ref="AF87:AF90"/>
  </mergeCells>
  <phoneticPr fontId="3" type="noConversion"/>
  <conditionalFormatting sqref="AC92 N113:Y113">
    <cfRule type="cellIs" dxfId="1" priority="1" stopIfTrue="1" operator="equal">
      <formula>"WRONG"</formula>
    </cfRule>
  </conditionalFormatting>
  <conditionalFormatting sqref="O100:O103">
    <cfRule type="cellIs" dxfId="0" priority="2" stopIfTrue="1" operator="equal">
      <formula>"WRONG"</formula>
    </cfRule>
  </conditionalFormatting>
  <printOptions horizontalCentered="1"/>
  <pageMargins left="0.6692913385826772" right="0.55118110236220474" top="0.47244094488188981" bottom="0.27559055118110237" header="0.19685039370078741" footer="0.11811023622047245"/>
  <pageSetup paperSize="8" scale="70" orientation="landscape" r:id="rId1"/>
  <headerFooter alignWithMargins="0">
    <oddHeader>&amp;R&amp;"Arial,Bold"Découpage de la surface de plancher nette en sous-surfaces
selon la DIN 277</oddHeader>
    <oddFooter>&amp;L&amp;D&amp;R&amp;A</oddFooter>
  </headerFooter>
  <rowBreaks count="1" manualBreakCount="1">
    <brk id="2" max="33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19B917761C3646B7BEF630B39AC29C" ma:contentTypeVersion="4" ma:contentTypeDescription="Create a new document." ma:contentTypeScope="" ma:versionID="e669dda2b2bd75005b2d6e7d3d4245df">
  <xsd:schema xmlns:xsd="http://www.w3.org/2001/XMLSchema" xmlns:xs="http://www.w3.org/2001/XMLSchema" xmlns:p="http://schemas.microsoft.com/office/2006/metadata/properties" xmlns:ns1="http://schemas.microsoft.com/sharepoint/v3" xmlns:ns2="61ca3f1a-19f4-461d-a43b-0b5ad97b08be" xmlns:ns3="0839c6ea-a1dc-4bb6-8edd-505e41658e6a" targetNamespace="http://schemas.microsoft.com/office/2006/metadata/properties" ma:root="true" ma:fieldsID="14d2cee7f5b28bab1e376f7d8b9b8182" ns1:_="" ns2:_="" ns3:_="">
    <xsd:import namespace="http://schemas.microsoft.com/sharepoint/v3"/>
    <xsd:import namespace="61ca3f1a-19f4-461d-a43b-0b5ad97b08be"/>
    <xsd:import namespace="0839c6ea-a1dc-4bb6-8edd-505e41658e6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ca3f1a-19f4-461d-a43b-0b5ad97b08b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39c6ea-a1dc-4bb6-8edd-505e41658e6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61ca3f1a-19f4-461d-a43b-0b5ad97b08be">CORWEB-550006888-73</_dlc_DocId>
    <_dlc_DocIdUrl xmlns="61ca3f1a-19f4-461d-a43b-0b5ad97b08be">
      <Url>https://prod-portal.cor.europa.eu/en/about/tenders/_layouts/15/DocIdRedir.aspx?ID=CORWEB-550006888-73</Url>
      <Description>CORWEB-550006888-73</Description>
    </_dlc_DocIdUrl>
  </documentManagement>
</p:properties>
</file>

<file path=customXml/itemProps1.xml><?xml version="1.0" encoding="utf-8"?>
<ds:datastoreItem xmlns:ds="http://schemas.openxmlformats.org/officeDocument/2006/customXml" ds:itemID="{C4BCE624-6A66-4A43-9B94-21DA494E5E4E}"/>
</file>

<file path=customXml/itemProps2.xml><?xml version="1.0" encoding="utf-8"?>
<ds:datastoreItem xmlns:ds="http://schemas.openxmlformats.org/officeDocument/2006/customXml" ds:itemID="{F699704F-2BF2-44D6-99BF-A54E8D70A31B}"/>
</file>

<file path=customXml/itemProps3.xml><?xml version="1.0" encoding="utf-8"?>
<ds:datastoreItem xmlns:ds="http://schemas.openxmlformats.org/officeDocument/2006/customXml" ds:itemID="{23CA3B45-3FF0-4375-97B7-1CCF6565BC28}"/>
</file>

<file path=customXml/itemProps4.xml><?xml version="1.0" encoding="utf-8"?>
<ds:datastoreItem xmlns:ds="http://schemas.openxmlformats.org/officeDocument/2006/customXml" ds:itemID="{76303058-A1BB-4383-884B-E707933CE9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B68</vt:lpstr>
      <vt:lpstr>BvS</vt:lpstr>
      <vt:lpstr>T74</vt:lpstr>
      <vt:lpstr>JDE</vt:lpstr>
      <vt:lpstr>REM</vt:lpstr>
      <vt:lpstr>VMA</vt:lpstr>
      <vt:lpstr>Tous immeubles HS</vt:lpstr>
      <vt:lpstr>Tous immeubles SS</vt:lpstr>
      <vt:lpstr>Tous immeubles</vt:lpstr>
      <vt:lpstr>'B68'!OLE_LINK3</vt:lpstr>
      <vt:lpstr>BvS!OLE_LINK3</vt:lpstr>
      <vt:lpstr>JDE!OLE_LINK3</vt:lpstr>
      <vt:lpstr>REM!OLE_LINK3</vt:lpstr>
      <vt:lpstr>'T74'!OLE_LINK3</vt:lpstr>
      <vt:lpstr>'Tous immeubles'!OLE_LINK3</vt:lpstr>
      <vt:lpstr>'Tous immeubles HS'!OLE_LINK3</vt:lpstr>
      <vt:lpstr>'Tous immeubles SS'!OLE_LINK3</vt:lpstr>
      <vt:lpstr>VMA!OLE_LINK3</vt:lpstr>
      <vt:lpstr>'B68'!Print_Area</vt:lpstr>
      <vt:lpstr>BvS!Print_Area</vt:lpstr>
      <vt:lpstr>JDE!Print_Area</vt:lpstr>
      <vt:lpstr>REM!Print_Area</vt:lpstr>
      <vt:lpstr>'T74'!Print_Area</vt:lpstr>
      <vt:lpstr>'Tous immeubles'!Print_Area</vt:lpstr>
      <vt:lpstr>'Tous immeubles HS'!Print_Area</vt:lpstr>
      <vt:lpstr>'Tous immeubles SS'!Print_Area</vt:lpstr>
      <vt:lpstr>VMA!Print_Area</vt:lpstr>
    </vt:vector>
  </TitlesOfParts>
  <Company>European Parliament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Annexe XI Typologie des surfaces </dc:title>
  <dc:creator>imichel</dc:creator>
  <cp:lastModifiedBy>Dimitri Gontier</cp:lastModifiedBy>
  <cp:lastPrinted>2016-12-16T16:14:47Z</cp:lastPrinted>
  <dcterms:created xsi:type="dcterms:W3CDTF">2009-01-06T11:07:04Z</dcterms:created>
  <dcterms:modified xsi:type="dcterms:W3CDTF">2018-05-14T09:58:06Z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0x010100FC19B917761C3646B7BEF630B39AC29C</vt:lpwstr>
  </property>
  <property fmtid="{D5CDD505-2E9C-101B-9397-08002B2CF9AE}" pid="3" name="CorWebDocumentType">
    <vt:lpwstr/>
  </property>
  <property fmtid="{D5CDD505-2E9C-101B-9397-08002B2CF9AE}" pid="4" name="TaxCatchAll">
    <vt:lpwstr>43;#French|f29e5d68-1afd-450f-a017-d2dc1b540339;#49;#Call for tenders|dc02c917-44ba-4766-963b-f279fded1d1d</vt:lpwstr>
  </property>
  <property fmtid="{D5CDD505-2E9C-101B-9397-08002B2CF9AE}" pid="5" name="CorWebTheme">
    <vt:lpwstr/>
  </property>
  <property fmtid="{D5CDD505-2E9C-101B-9397-08002B2CF9AE}" pid="6" name="CorWebLanguage">
    <vt:lpwstr>43;#French|f29e5d68-1afd-450f-a017-d2dc1b540339</vt:lpwstr>
  </property>
  <property fmtid="{D5CDD505-2E9C-101B-9397-08002B2CF9AE}" pid="7" name="CorWebKeywords">
    <vt:lpwstr>49;#Call for tenders|dc02c917-44ba-4766-963b-f279fded1d1d</vt:lpwstr>
  </property>
  <property fmtid="{D5CDD505-2E9C-101B-9397-08002B2CF9AE}" pid="8" name="Order">
    <vt:r8>255300</vt:r8>
  </property>
  <property fmtid="{D5CDD505-2E9C-101B-9397-08002B2CF9AE}" pid="9" name="CorWebDocumentSetLabel">
    <vt:lpwstr/>
  </property>
  <property fmtid="{D5CDD505-2E9C-101B-9397-08002B2CF9AE}" pid="10" name="xd_Signature">
    <vt:bool>false</vt:bool>
  </property>
  <property fmtid="{D5CDD505-2E9C-101B-9397-08002B2CF9AE}" pid="11" name="DocumentSetDescription">
    <vt:lpwstr/>
  </property>
  <property fmtid="{D5CDD505-2E9C-101B-9397-08002B2CF9AE}" pid="12" name="xd_ProgID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CorWebIncaFolderReference">
    <vt:lpwstr/>
  </property>
  <property fmtid="{D5CDD505-2E9C-101B-9397-08002B2CF9AE}" pid="17" name="TemplateUrl">
    <vt:lpwstr/>
  </property>
  <property fmtid="{D5CDD505-2E9C-101B-9397-08002B2CF9AE}" pid="18" name="_dlc_DocIdItemGuid">
    <vt:lpwstr>2f3e893e-28ae-40a6-967f-74c7906ee7da</vt:lpwstr>
  </property>
</Properties>
</file>